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580" tabRatio="602" activeTab="0"/>
  </bookViews>
  <sheets>
    <sheet name="расчет оплаты труда" sheetId="1" r:id="rId1"/>
  </sheets>
  <definedNames>
    <definedName name="_xlnm.Print_Titles" localSheetId="0">'расчет оплаты труда'!$A:$C,'расчет оплаты труда'!$8:$10</definedName>
    <definedName name="_xlnm.Print_Area" localSheetId="0">'расчет оплаты труда'!$A$1:$AK$65</definedName>
  </definedNames>
  <calcPr fullCalcOnLoad="1"/>
</workbook>
</file>

<file path=xl/sharedStrings.xml><?xml version="1.0" encoding="utf-8"?>
<sst xmlns="http://schemas.openxmlformats.org/spreadsheetml/2006/main" count="118" uniqueCount="99">
  <si>
    <t>№</t>
  </si>
  <si>
    <t>%</t>
  </si>
  <si>
    <t>Год. Гр7*12</t>
  </si>
  <si>
    <t>в месяц</t>
  </si>
  <si>
    <t xml:space="preserve">Муниципальные должности </t>
  </si>
  <si>
    <t xml:space="preserve">в месяц </t>
  </si>
  <si>
    <t>Кол-во      штатных  единиц</t>
  </si>
  <si>
    <t xml:space="preserve">Мате-риальная помощь           </t>
  </si>
  <si>
    <t>Наименование должностей*</t>
  </si>
  <si>
    <t>Должностной оклад, установленный по штатному расписанию</t>
  </si>
  <si>
    <t xml:space="preserve">Итого по разделу I  (руб. коп.) </t>
  </si>
  <si>
    <t>I</t>
  </si>
  <si>
    <t>II</t>
  </si>
  <si>
    <t>III</t>
  </si>
  <si>
    <t>Итого по разделу II  (руб. коп.)</t>
  </si>
  <si>
    <t>Итого по разделу III  (руб. коп.)</t>
  </si>
  <si>
    <t xml:space="preserve">Всего по муниципальному образованию                                              </t>
  </si>
  <si>
    <t>инспектор</t>
  </si>
  <si>
    <t xml:space="preserve">Классность </t>
  </si>
  <si>
    <t>Безаворийная эксплуатация автомобиля</t>
  </si>
  <si>
    <t>Интенсивность</t>
  </si>
  <si>
    <t>Итого денежное содержание</t>
  </si>
  <si>
    <t xml:space="preserve">Итого </t>
  </si>
  <si>
    <t>Итого</t>
  </si>
  <si>
    <t>Итого инспекторов</t>
  </si>
  <si>
    <t>Итого обслуживающий персонал</t>
  </si>
  <si>
    <t xml:space="preserve">Инспектор ВУС </t>
  </si>
  <si>
    <t xml:space="preserve"> Технический  и обслуживающий персонал</t>
  </si>
  <si>
    <t>Итого  сектор экономики и финансов</t>
  </si>
  <si>
    <t>Администрация Малокирсановского сельского поселения</t>
  </si>
  <si>
    <t>номер документа</t>
  </si>
  <si>
    <t>дата составления</t>
  </si>
  <si>
    <t>ШТАТНОЕ РАСПИСАНИЕ</t>
  </si>
  <si>
    <t>Предельн размер должн оклада</t>
  </si>
  <si>
    <t>Предельн размер ежемесяч денеж поощрения</t>
  </si>
  <si>
    <t>Ежемесачная премия</t>
  </si>
  <si>
    <t>Ежемес. квалификац надбавка</t>
  </si>
  <si>
    <t>Ежесмес надбав за выслугу лет</t>
  </si>
  <si>
    <t>Ежемесяч надбав за особые условия</t>
  </si>
  <si>
    <t>За сведения, состав государст тайну  15 %</t>
  </si>
  <si>
    <t>Специалист первой категории по земельным и имущественным отношениям</t>
  </si>
  <si>
    <t>Водитель автомобиля 4 разряда</t>
  </si>
  <si>
    <t>Ф.И.О.</t>
  </si>
  <si>
    <t>Дударева В.В.</t>
  </si>
  <si>
    <t>Шевченко О.А.</t>
  </si>
  <si>
    <t>Семисенко Н.С.</t>
  </si>
  <si>
    <t>Каплунова Е.А.</t>
  </si>
  <si>
    <t>Дядюра М.И.</t>
  </si>
  <si>
    <t>Уборщик производственных помещений 1 разряда</t>
  </si>
  <si>
    <t>Истопник 1 разряда</t>
  </si>
  <si>
    <t>Начальник сектора                                   Дударева В.В.</t>
  </si>
  <si>
    <t>Главный специалист</t>
  </si>
  <si>
    <t>Утверждено                                    Д.В. Алборова</t>
  </si>
  <si>
    <t>Алборова Д.В.</t>
  </si>
  <si>
    <t>Петрова Т.И.</t>
  </si>
  <si>
    <t>Ежегодная преми 2 оклада тех персонал</t>
  </si>
  <si>
    <t>годовые суммы</t>
  </si>
  <si>
    <t xml:space="preserve">ВСЕГО в месяц     </t>
  </si>
  <si>
    <t>Кузьменко Г.Д.</t>
  </si>
  <si>
    <t>Ваньков И.И.</t>
  </si>
  <si>
    <t>Сан кур на лечение (4 (окл.+квал))</t>
  </si>
  <si>
    <t>Ведущий специалист по вопросам мобилизационной подготовке и ЧС</t>
  </si>
  <si>
    <t>Квартальная премия(2.4 окл в год)</t>
  </si>
  <si>
    <t>Годовой ФОТ</t>
  </si>
  <si>
    <t>Начальник сектора экономики и финансов</t>
  </si>
  <si>
    <t xml:space="preserve">Статья 211 (без ВУС) </t>
  </si>
  <si>
    <t>Статья 212 (без ВУС)</t>
  </si>
  <si>
    <t>Статья 213 (без ВУС)</t>
  </si>
  <si>
    <t xml:space="preserve">ИТОГО ФОТ </t>
  </si>
  <si>
    <t>Расходы техперсонала ст 211</t>
  </si>
  <si>
    <t>Расходы техперсонала ст 213</t>
  </si>
  <si>
    <t>Расходы инспекторов ст 211</t>
  </si>
  <si>
    <t>ИТОГО по техперсоналу</t>
  </si>
  <si>
    <t>Расходы по муниц служащ ст 211</t>
  </si>
  <si>
    <t>Расходы по муниц служащ ст 213</t>
  </si>
  <si>
    <t>Итого ФОТ муниц служ</t>
  </si>
  <si>
    <t>Фонды по статье 212</t>
  </si>
  <si>
    <t>Итого фонды ст 213</t>
  </si>
  <si>
    <t>Расходы инспекторов ст 213</t>
  </si>
  <si>
    <t>Глава  администрации</t>
  </si>
  <si>
    <t>Доплата до МРОТ</t>
  </si>
  <si>
    <t>ИТОГО по инспект без ВУС</t>
  </si>
  <si>
    <t>ПРОВЕРКА ФОТ</t>
  </si>
  <si>
    <t>ФОТ инспектора и и техперсонал</t>
  </si>
  <si>
    <t>Алборов С.В.</t>
  </si>
  <si>
    <t>Инспектор по нотариальным делам</t>
  </si>
  <si>
    <t>Инспектор по земельным и имущественным отношениям</t>
  </si>
  <si>
    <t>Специалист первой категории по правовой, кадровой и архивной работе                            Карпова О.И.</t>
  </si>
  <si>
    <t>Ведущий специалист по прогнозированию и закупкам</t>
  </si>
  <si>
    <t xml:space="preserve">Инспектор по вопросам ЖКХ, благоустройства и архитектуры
</t>
  </si>
  <si>
    <t>Левченко Е.А.</t>
  </si>
  <si>
    <t>Старший инспектор по налогам, сборам и ведению ЛПХ</t>
  </si>
  <si>
    <t>Единовременная мат помощь  1 окл.)</t>
  </si>
  <si>
    <t>Единовремен выплата при предостав отпуска ( 2 окл.)</t>
  </si>
  <si>
    <t>Штат в количестве                               15.5  ед.</t>
  </si>
  <si>
    <t>Притула Е.С.</t>
  </si>
  <si>
    <t>на период с 01.01.2019г.</t>
  </si>
  <si>
    <t>Приложение  1 к Распоряжению от 09.01.2019г. № 1 лс</t>
  </si>
  <si>
    <t>Ведущий специалист по правовой, кадровой и архивной работе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</si>
</sst>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65">
    <font>
      <sz val="10"/>
      <name val="Times New Roman Cyr"/>
      <family val="0"/>
    </font>
    <font>
      <b/>
      <sz val="12"/>
      <name val="Times New Roman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0"/>
    </font>
    <font>
      <b/>
      <sz val="10"/>
      <name val="Times New Roman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Times New Roman Cyr"/>
      <family val="0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imes New Roman Cyr"/>
      <family val="0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49" fontId="4" fillId="0" borderId="0" xfId="0" applyNumberFormat="1" applyFont="1" applyAlignment="1">
      <alignment horizontal="left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0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1" fontId="10" fillId="0" borderId="10" xfId="0" applyNumberFormat="1" applyFont="1" applyBorder="1" applyAlignment="1" applyProtection="1">
      <alignment horizontal="center" wrapText="1"/>
      <protection locked="0"/>
    </xf>
    <xf numFmtId="1" fontId="10" fillId="0" borderId="13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2" fontId="10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49" fontId="11" fillId="0" borderId="0" xfId="0" applyNumberFormat="1" applyFont="1" applyAlignment="1">
      <alignment horizontal="left" wrapText="1"/>
    </xf>
    <xf numFmtId="0" fontId="11" fillId="0" borderId="10" xfId="0" applyFont="1" applyBorder="1" applyAlignment="1">
      <alignment vertical="center"/>
    </xf>
    <xf numFmtId="0" fontId="7" fillId="0" borderId="10" xfId="0" applyFont="1" applyBorder="1" applyAlignment="1">
      <alignment vertical="top"/>
    </xf>
    <xf numFmtId="165" fontId="10" fillId="0" borderId="10" xfId="0" applyNumberFormat="1" applyFont="1" applyBorder="1" applyAlignment="1" applyProtection="1">
      <alignment horizontal="center" wrapText="1"/>
      <protection locked="0"/>
    </xf>
    <xf numFmtId="165" fontId="11" fillId="0" borderId="10" xfId="0" applyNumberFormat="1" applyFont="1" applyBorder="1" applyAlignment="1" applyProtection="1">
      <alignment horizontal="center" wrapText="1"/>
      <protection locked="0"/>
    </xf>
    <xf numFmtId="165" fontId="11" fillId="0" borderId="13" xfId="0" applyNumberFormat="1" applyFont="1" applyBorder="1" applyAlignment="1">
      <alignment horizontal="center"/>
    </xf>
    <xf numFmtId="165" fontId="10" fillId="0" borderId="13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165" fontId="10" fillId="0" borderId="10" xfId="0" applyNumberFormat="1" applyFont="1" applyBorder="1" applyAlignment="1" applyProtection="1">
      <alignment horizontal="center"/>
      <protection/>
    </xf>
    <xf numFmtId="1" fontId="10" fillId="0" borderId="10" xfId="0" applyNumberFormat="1" applyFont="1" applyBorder="1" applyAlignment="1" applyProtection="1">
      <alignment horizontal="center"/>
      <protection/>
    </xf>
    <xf numFmtId="165" fontId="10" fillId="0" borderId="10" xfId="0" applyNumberFormat="1" applyFont="1" applyBorder="1" applyAlignment="1" applyProtection="1">
      <alignment horizontal="center" wrapText="1"/>
      <protection/>
    </xf>
    <xf numFmtId="1" fontId="10" fillId="0" borderId="10" xfId="0" applyNumberFormat="1" applyFont="1" applyBorder="1" applyAlignment="1" applyProtection="1">
      <alignment horizontal="center" wrapText="1"/>
      <protection/>
    </xf>
    <xf numFmtId="2" fontId="10" fillId="0" borderId="1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Border="1" applyAlignment="1" applyProtection="1">
      <alignment horizontal="center" vertical="top" wrapText="1"/>
      <protection/>
    </xf>
    <xf numFmtId="0" fontId="11" fillId="0" borderId="0" xfId="0" applyFont="1" applyAlignment="1">
      <alignment horizontal="center" vertical="top" wrapText="1"/>
    </xf>
    <xf numFmtId="2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" fontId="10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2" fontId="1" fillId="0" borderId="10" xfId="0" applyNumberFormat="1" applyFont="1" applyBorder="1" applyAlignment="1">
      <alignment vertical="center" wrapText="1"/>
    </xf>
    <xf numFmtId="0" fontId="6" fillId="33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Border="1" applyAlignment="1">
      <alignment wrapText="1"/>
    </xf>
    <xf numFmtId="0" fontId="6" fillId="0" borderId="10" xfId="0" applyFont="1" applyBorder="1" applyAlignment="1" applyProtection="1">
      <alignment wrapText="1"/>
      <protection locked="0"/>
    </xf>
    <xf numFmtId="2" fontId="6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wrapText="1"/>
      <protection locked="0"/>
    </xf>
    <xf numFmtId="0" fontId="1" fillId="33" borderId="10" xfId="0" applyFont="1" applyFill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justify" wrapText="1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1" fontId="11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1" fontId="10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/>
    </xf>
    <xf numFmtId="1" fontId="11" fillId="33" borderId="10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center"/>
    </xf>
    <xf numFmtId="1" fontId="10" fillId="33" borderId="10" xfId="0" applyNumberFormat="1" applyFont="1" applyFill="1" applyBorder="1" applyAlignment="1" applyProtection="1">
      <alignment horizontal="center"/>
      <protection/>
    </xf>
    <xf numFmtId="2" fontId="11" fillId="0" borderId="10" xfId="0" applyNumberFormat="1" applyFont="1" applyFill="1" applyBorder="1" applyAlignment="1" applyProtection="1">
      <alignment horizontal="center"/>
      <protection locked="0"/>
    </xf>
    <xf numFmtId="1" fontId="11" fillId="0" borderId="10" xfId="0" applyNumberFormat="1" applyFont="1" applyBorder="1" applyAlignment="1" applyProtection="1">
      <alignment horizontal="center"/>
      <protection locked="0"/>
    </xf>
    <xf numFmtId="2" fontId="11" fillId="0" borderId="10" xfId="0" applyNumberFormat="1" applyFont="1" applyBorder="1" applyAlignment="1" applyProtection="1">
      <alignment horizontal="center"/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1" fontId="11" fillId="0" borderId="10" xfId="0" applyNumberFormat="1" applyFont="1" applyBorder="1" applyAlignment="1" applyProtection="1">
      <alignment horizontal="center"/>
      <protection/>
    </xf>
    <xf numFmtId="1" fontId="11" fillId="0" borderId="10" xfId="0" applyNumberFormat="1" applyFont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2" fontId="10" fillId="0" borderId="10" xfId="0" applyNumberFormat="1" applyFont="1" applyBorder="1" applyAlignment="1" applyProtection="1">
      <alignment horizontal="center" wrapText="1"/>
      <protection locked="0"/>
    </xf>
    <xf numFmtId="1" fontId="10" fillId="33" borderId="10" xfId="0" applyNumberFormat="1" applyFont="1" applyFill="1" applyBorder="1" applyAlignment="1" applyProtection="1">
      <alignment horizontal="center"/>
      <protection locked="0"/>
    </xf>
    <xf numFmtId="2" fontId="10" fillId="0" borderId="10" xfId="0" applyNumberFormat="1" applyFont="1" applyBorder="1" applyAlignment="1" applyProtection="1">
      <alignment horizontal="center"/>
      <protection locked="0"/>
    </xf>
    <xf numFmtId="1" fontId="10" fillId="0" borderId="10" xfId="0" applyNumberFormat="1" applyFont="1" applyBorder="1" applyAlignment="1" applyProtection="1">
      <alignment horizontal="center"/>
      <protection locked="0"/>
    </xf>
    <xf numFmtId="1" fontId="10" fillId="0" borderId="12" xfId="0" applyNumberFormat="1" applyFont="1" applyBorder="1" applyAlignment="1" applyProtection="1">
      <alignment horizontal="center"/>
      <protection locked="0"/>
    </xf>
    <xf numFmtId="1" fontId="11" fillId="33" borderId="10" xfId="0" applyNumberFormat="1" applyFont="1" applyFill="1" applyBorder="1" applyAlignment="1" applyProtection="1">
      <alignment horizontal="center"/>
      <protection/>
    </xf>
    <xf numFmtId="1" fontId="11" fillId="33" borderId="10" xfId="0" applyNumberFormat="1" applyFont="1" applyFill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1" fontId="10" fillId="33" borderId="10" xfId="0" applyNumberFormat="1" applyFont="1" applyFill="1" applyBorder="1" applyAlignment="1" applyProtection="1">
      <alignment horizontal="center" wrapText="1"/>
      <protection locked="0"/>
    </xf>
    <xf numFmtId="1" fontId="11" fillId="33" borderId="10" xfId="0" applyNumberFormat="1" applyFont="1" applyFill="1" applyBorder="1" applyAlignment="1" applyProtection="1">
      <alignment horizontal="center" wrapText="1"/>
      <protection locked="0"/>
    </xf>
    <xf numFmtId="1" fontId="10" fillId="33" borderId="10" xfId="0" applyNumberFormat="1" applyFont="1" applyFill="1" applyBorder="1" applyAlignment="1" applyProtection="1">
      <alignment horizontal="center" wrapText="1"/>
      <protection/>
    </xf>
    <xf numFmtId="2" fontId="10" fillId="0" borderId="10" xfId="0" applyNumberFormat="1" applyFont="1" applyBorder="1" applyAlignment="1" applyProtection="1">
      <alignment horizontal="center" wrapText="1"/>
      <protection/>
    </xf>
    <xf numFmtId="1" fontId="10" fillId="0" borderId="10" xfId="0" applyNumberFormat="1" applyFont="1" applyBorder="1" applyAlignment="1">
      <alignment horizontal="center" wrapText="1"/>
    </xf>
    <xf numFmtId="1" fontId="10" fillId="0" borderId="12" xfId="0" applyNumberFormat="1" applyFont="1" applyBorder="1" applyAlignment="1">
      <alignment horizontal="center" wrapText="1"/>
    </xf>
    <xf numFmtId="1" fontId="11" fillId="0" borderId="13" xfId="0" applyNumberFormat="1" applyFont="1" applyBorder="1" applyAlignment="1">
      <alignment horizontal="center"/>
    </xf>
    <xf numFmtId="1" fontId="11" fillId="34" borderId="13" xfId="0" applyNumberFormat="1" applyFont="1" applyFill="1" applyBorder="1" applyAlignment="1" applyProtection="1">
      <alignment horizontal="center"/>
      <protection/>
    </xf>
    <xf numFmtId="2" fontId="11" fillId="0" borderId="13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3" xfId="0" applyNumberFormat="1" applyFont="1" applyBorder="1" applyAlignment="1" applyProtection="1">
      <alignment horizontal="center"/>
      <protection locked="0"/>
    </xf>
    <xf numFmtId="1" fontId="11" fillId="0" borderId="10" xfId="0" applyNumberFormat="1" applyFont="1" applyFill="1" applyBorder="1" applyAlignment="1" applyProtection="1">
      <alignment horizontal="center"/>
      <protection/>
    </xf>
    <xf numFmtId="1" fontId="11" fillId="0" borderId="10" xfId="0" applyNumberFormat="1" applyFont="1" applyFill="1" applyBorder="1" applyAlignment="1" applyProtection="1">
      <alignment horizontal="center" wrapText="1"/>
      <protection/>
    </xf>
    <xf numFmtId="1" fontId="11" fillId="0" borderId="13" xfId="0" applyNumberFormat="1" applyFont="1" applyFill="1" applyBorder="1" applyAlignment="1" applyProtection="1">
      <alignment horizontal="center"/>
      <protection/>
    </xf>
    <xf numFmtId="1" fontId="10" fillId="34" borderId="13" xfId="0" applyNumberFormat="1" applyFont="1" applyFill="1" applyBorder="1" applyAlignment="1" applyProtection="1">
      <alignment horizontal="center"/>
      <protection/>
    </xf>
    <xf numFmtId="2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1" fillId="34" borderId="10" xfId="0" applyNumberFormat="1" applyFont="1" applyFill="1" applyBorder="1" applyAlignment="1" applyProtection="1">
      <alignment horizontal="center"/>
      <protection/>
    </xf>
    <xf numFmtId="1" fontId="10" fillId="34" borderId="10" xfId="0" applyNumberFormat="1" applyFont="1" applyFill="1" applyBorder="1" applyAlignment="1" applyProtection="1">
      <alignment horizontal="center"/>
      <protection/>
    </xf>
    <xf numFmtId="49" fontId="57" fillId="0" borderId="0" xfId="0" applyNumberFormat="1" applyFont="1" applyFill="1" applyAlignment="1">
      <alignment horizontal="left" wrapText="1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 wrapText="1"/>
    </xf>
    <xf numFmtId="0" fontId="57" fillId="0" borderId="0" xfId="0" applyFont="1" applyFill="1" applyAlignment="1">
      <alignment/>
    </xf>
    <xf numFmtId="0" fontId="60" fillId="0" borderId="10" xfId="0" applyFont="1" applyFill="1" applyBorder="1" applyAlignment="1" applyProtection="1">
      <alignment horizontal="center" vertical="top" wrapText="1"/>
      <protection locked="0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1" fontId="63" fillId="0" borderId="10" xfId="0" applyNumberFormat="1" applyFont="1" applyFill="1" applyBorder="1" applyAlignment="1">
      <alignment horizontal="center"/>
    </xf>
    <xf numFmtId="1" fontId="62" fillId="0" borderId="10" xfId="0" applyNumberFormat="1" applyFont="1" applyFill="1" applyBorder="1" applyAlignment="1" applyProtection="1">
      <alignment horizontal="center" wrapText="1"/>
      <protection locked="0"/>
    </xf>
    <xf numFmtId="1" fontId="63" fillId="0" borderId="10" xfId="0" applyNumberFormat="1" applyFont="1" applyFill="1" applyBorder="1" applyAlignment="1" applyProtection="1">
      <alignment horizontal="center"/>
      <protection locked="0"/>
    </xf>
    <xf numFmtId="1" fontId="62" fillId="0" borderId="10" xfId="0" applyNumberFormat="1" applyFont="1" applyFill="1" applyBorder="1" applyAlignment="1" applyProtection="1">
      <alignment horizontal="center"/>
      <protection/>
    </xf>
    <xf numFmtId="1" fontId="62" fillId="0" borderId="10" xfId="0" applyNumberFormat="1" applyFont="1" applyFill="1" applyBorder="1" applyAlignment="1" applyProtection="1">
      <alignment horizontal="center" wrapText="1"/>
      <protection/>
    </xf>
    <xf numFmtId="1" fontId="63" fillId="0" borderId="13" xfId="0" applyNumberFormat="1" applyFont="1" applyFill="1" applyBorder="1" applyAlignment="1">
      <alignment horizontal="center"/>
    </xf>
    <xf numFmtId="1" fontId="62" fillId="0" borderId="13" xfId="0" applyNumberFormat="1" applyFont="1" applyBorder="1" applyAlignment="1">
      <alignment horizontal="center"/>
    </xf>
    <xf numFmtId="1" fontId="62" fillId="0" borderId="10" xfId="0" applyNumberFormat="1" applyFont="1" applyFill="1" applyBorder="1" applyAlignment="1">
      <alignment horizontal="center"/>
    </xf>
    <xf numFmtId="1" fontId="62" fillId="0" borderId="0" xfId="0" applyNumberFormat="1" applyFont="1" applyFill="1" applyBorder="1" applyAlignment="1">
      <alignment horizontal="center"/>
    </xf>
    <xf numFmtId="0" fontId="64" fillId="0" borderId="0" xfId="0" applyFont="1" applyFill="1" applyAlignment="1">
      <alignment/>
    </xf>
    <xf numFmtId="0" fontId="63" fillId="0" borderId="0" xfId="0" applyFont="1" applyFill="1" applyAlignment="1">
      <alignment/>
    </xf>
    <xf numFmtId="49" fontId="6" fillId="0" borderId="0" xfId="0" applyNumberFormat="1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16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center" wrapText="1"/>
      <protection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14" fontId="1" fillId="0" borderId="1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 applyProtection="1">
      <alignment horizontal="center" vertical="top" wrapText="1"/>
      <protection locked="0"/>
    </xf>
    <xf numFmtId="2" fontId="7" fillId="0" borderId="13" xfId="0" applyNumberFormat="1" applyFont="1" applyBorder="1" applyAlignment="1" applyProtection="1">
      <alignment horizontal="center" vertical="top" wrapText="1"/>
      <protection locked="0"/>
    </xf>
    <xf numFmtId="2" fontId="7" fillId="0" borderId="17" xfId="0" applyNumberFormat="1" applyFont="1" applyBorder="1" applyAlignment="1" applyProtection="1">
      <alignment horizontal="center" vertical="top" wrapText="1"/>
      <protection locked="0"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13" fillId="0" borderId="17" xfId="0" applyFont="1" applyBorder="1" applyAlignment="1">
      <alignment horizontal="center" vertical="top" wrapText="1"/>
    </xf>
    <xf numFmtId="0" fontId="10" fillId="0" borderId="18" xfId="0" applyFont="1" applyBorder="1" applyAlignment="1" applyProtection="1">
      <alignment horizontal="left" wrapText="1"/>
      <protection locked="0"/>
    </xf>
    <xf numFmtId="0" fontId="1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4"/>
  <sheetViews>
    <sheetView tabSelected="1" view="pageBreakPreview" zoomScale="80" zoomScaleSheetLayoutView="80" zoomScalePageLayoutView="0" workbookViewId="0" topLeftCell="A1">
      <pane xSplit="2" topLeftCell="AA1" activePane="topRight" state="frozen"/>
      <selection pane="topLeft" activeCell="A1" sqref="A1"/>
      <selection pane="topRight" activeCell="AA30" sqref="AA30"/>
    </sheetView>
  </sheetViews>
  <sheetFormatPr defaultColWidth="9.375" defaultRowHeight="19.5" customHeight="1"/>
  <cols>
    <col min="1" max="1" width="6.375" style="94" customWidth="1"/>
    <col min="2" max="2" width="15.75390625" style="41" customWidth="1"/>
    <col min="3" max="3" width="26.375" style="16" customWidth="1"/>
    <col min="4" max="4" width="12.00390625" style="52" customWidth="1"/>
    <col min="5" max="5" width="13.50390625" style="2" customWidth="1"/>
    <col min="6" max="6" width="0.37109375" style="2" hidden="1" customWidth="1"/>
    <col min="7" max="7" width="7.375" style="2" customWidth="1"/>
    <col min="8" max="8" width="12.625" style="2" customWidth="1"/>
    <col min="9" max="9" width="10.125" style="2" customWidth="1"/>
    <col min="10" max="10" width="0.12890625" style="2" hidden="1" customWidth="1"/>
    <col min="11" max="11" width="13.375" style="2" customWidth="1"/>
    <col min="12" max="12" width="7.125" style="2" customWidth="1"/>
    <col min="13" max="13" width="12.625" style="2" customWidth="1"/>
    <col min="14" max="14" width="6.125" style="2" customWidth="1"/>
    <col min="15" max="15" width="13.75390625" style="2" customWidth="1"/>
    <col min="16" max="16" width="8.375" style="2" customWidth="1"/>
    <col min="17" max="17" width="11.00390625" style="2" customWidth="1"/>
    <col min="18" max="18" width="12.75390625" style="2" customWidth="1"/>
    <col min="19" max="19" width="5.125" style="35" customWidth="1"/>
    <col min="20" max="20" width="11.50390625" style="2" customWidth="1"/>
    <col min="21" max="21" width="6.375" style="35" customWidth="1"/>
    <col min="22" max="22" width="14.375" style="2" customWidth="1"/>
    <col min="23" max="23" width="5.125" style="2" customWidth="1"/>
    <col min="24" max="24" width="11.00390625" style="2" customWidth="1"/>
    <col min="25" max="25" width="15.125" style="2" customWidth="1"/>
    <col min="26" max="26" width="14.625" style="2" customWidth="1"/>
    <col min="27" max="27" width="11.125" style="151" customWidth="1"/>
    <col min="28" max="28" width="11.00390625" style="2" customWidth="1"/>
    <col min="29" max="29" width="19.75390625" style="2" customWidth="1"/>
    <col min="30" max="30" width="9.625" style="2" hidden="1" customWidth="1"/>
    <col min="31" max="31" width="9.375" style="2" hidden="1" customWidth="1"/>
    <col min="32" max="32" width="14.00390625" style="2" customWidth="1"/>
    <col min="33" max="33" width="13.50390625" style="2" customWidth="1"/>
    <col min="34" max="36" width="13.75390625" style="2" customWidth="1"/>
    <col min="37" max="37" width="15.50390625" style="33" customWidth="1"/>
    <col min="38" max="16384" width="9.375" style="2" customWidth="1"/>
  </cols>
  <sheetData>
    <row r="1" spans="3:58" ht="32.25" customHeight="1">
      <c r="C1" s="20" t="s">
        <v>29</v>
      </c>
      <c r="Q1" s="17"/>
      <c r="R1" s="167" t="s">
        <v>97</v>
      </c>
      <c r="S1" s="168"/>
      <c r="T1" s="168"/>
      <c r="U1" s="168"/>
      <c r="V1" s="168"/>
      <c r="W1" s="17"/>
      <c r="X1" s="17"/>
      <c r="Y1" s="17"/>
      <c r="Z1" s="17"/>
      <c r="AA1" s="148"/>
      <c r="AB1" s="17"/>
      <c r="AC1" s="17"/>
      <c r="AD1" s="17"/>
      <c r="AE1" s="17"/>
      <c r="AF1" s="17"/>
      <c r="AG1" s="17"/>
      <c r="AH1" s="17"/>
      <c r="AI1" s="17"/>
      <c r="AJ1" s="17"/>
      <c r="AK1" s="55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</row>
    <row r="2" spans="17:58" ht="22.5" customHeight="1">
      <c r="Q2" s="18"/>
      <c r="R2" s="18"/>
      <c r="S2" s="34"/>
      <c r="T2" s="18"/>
      <c r="U2" s="34"/>
      <c r="V2" s="18"/>
      <c r="W2" s="18"/>
      <c r="X2" s="18"/>
      <c r="Y2" s="18"/>
      <c r="Z2" s="18"/>
      <c r="AA2" s="149"/>
      <c r="AB2" s="18"/>
      <c r="AC2" s="18"/>
      <c r="AD2" s="18"/>
      <c r="AE2" s="18"/>
      <c r="AF2" s="18"/>
      <c r="AG2" s="18"/>
      <c r="AH2" s="18"/>
      <c r="AI2" s="18"/>
      <c r="AJ2" s="18"/>
      <c r="AK2" s="54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8:29" ht="27" customHeight="1">
      <c r="H3" s="169" t="s">
        <v>30</v>
      </c>
      <c r="I3" s="170"/>
      <c r="J3" s="21"/>
      <c r="K3" s="185" t="s">
        <v>31</v>
      </c>
      <c r="L3" s="186"/>
      <c r="M3" s="187"/>
      <c r="X3" s="15"/>
      <c r="Y3" s="15"/>
      <c r="Z3" s="15"/>
      <c r="AA3" s="150"/>
      <c r="AB3" s="15"/>
      <c r="AC3" s="15"/>
    </row>
    <row r="4" spans="3:16" ht="22.5" customHeight="1">
      <c r="C4" s="20" t="s">
        <v>32</v>
      </c>
      <c r="H4" s="171">
        <v>1</v>
      </c>
      <c r="I4" s="172"/>
      <c r="J4" s="22"/>
      <c r="K4" s="183">
        <v>43474</v>
      </c>
      <c r="L4" s="184"/>
      <c r="M4" s="172"/>
      <c r="O4" s="16" t="s">
        <v>52</v>
      </c>
      <c r="P4" s="16"/>
    </row>
    <row r="5" spans="8:16" ht="22.5" customHeight="1">
      <c r="H5" s="19"/>
      <c r="I5" s="19"/>
      <c r="J5" s="19"/>
      <c r="K5" s="19"/>
      <c r="L5" s="19"/>
      <c r="M5" s="19"/>
      <c r="O5" s="16"/>
      <c r="P5" s="16"/>
    </row>
    <row r="6" spans="4:16" ht="16.5" customHeight="1">
      <c r="D6" s="53" t="s">
        <v>96</v>
      </c>
      <c r="H6" s="19"/>
      <c r="I6" s="19"/>
      <c r="J6" s="19"/>
      <c r="K6" s="19"/>
      <c r="L6" s="19"/>
      <c r="M6" s="19"/>
      <c r="O6" s="16" t="s">
        <v>94</v>
      </c>
      <c r="P6" s="16"/>
    </row>
    <row r="7" spans="1:37" ht="15" customHeight="1">
      <c r="A7" s="95"/>
      <c r="B7" s="42"/>
      <c r="C7" s="1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F7" s="188" t="s">
        <v>56</v>
      </c>
      <c r="AG7" s="189"/>
      <c r="AH7" s="189"/>
      <c r="AI7" s="189"/>
      <c r="AJ7" s="190"/>
      <c r="AK7" s="31"/>
    </row>
    <row r="8" spans="1:37" ht="121.5" customHeight="1">
      <c r="A8" s="192" t="s">
        <v>0</v>
      </c>
      <c r="B8" s="198" t="s">
        <v>42</v>
      </c>
      <c r="C8" s="194" t="s">
        <v>8</v>
      </c>
      <c r="D8" s="196" t="s">
        <v>6</v>
      </c>
      <c r="E8" s="173" t="s">
        <v>9</v>
      </c>
      <c r="F8" s="175"/>
      <c r="G8" s="173" t="s">
        <v>33</v>
      </c>
      <c r="H8" s="175"/>
      <c r="I8" s="173" t="s">
        <v>34</v>
      </c>
      <c r="J8" s="174"/>
      <c r="K8" s="175"/>
      <c r="L8" s="178" t="s">
        <v>38</v>
      </c>
      <c r="M8" s="179"/>
      <c r="N8" s="180" t="s">
        <v>37</v>
      </c>
      <c r="O8" s="180"/>
      <c r="P8" s="3"/>
      <c r="Q8" s="3" t="s">
        <v>35</v>
      </c>
      <c r="R8" s="3" t="s">
        <v>36</v>
      </c>
      <c r="S8" s="178" t="s">
        <v>19</v>
      </c>
      <c r="T8" s="179"/>
      <c r="U8" s="178" t="s">
        <v>20</v>
      </c>
      <c r="V8" s="179"/>
      <c r="W8" s="173" t="s">
        <v>18</v>
      </c>
      <c r="X8" s="175"/>
      <c r="Y8" s="3" t="s">
        <v>21</v>
      </c>
      <c r="Z8" s="3" t="s">
        <v>7</v>
      </c>
      <c r="AA8" s="152" t="s">
        <v>80</v>
      </c>
      <c r="AB8" s="3" t="s">
        <v>39</v>
      </c>
      <c r="AC8" s="4" t="s">
        <v>57</v>
      </c>
      <c r="AD8" s="9"/>
      <c r="AE8" s="9"/>
      <c r="AF8" s="50" t="s">
        <v>60</v>
      </c>
      <c r="AG8" s="50" t="s">
        <v>62</v>
      </c>
      <c r="AH8" s="4" t="s">
        <v>92</v>
      </c>
      <c r="AI8" s="4" t="s">
        <v>55</v>
      </c>
      <c r="AJ8" s="4" t="s">
        <v>93</v>
      </c>
      <c r="AK8" s="57" t="s">
        <v>63</v>
      </c>
    </row>
    <row r="9" spans="1:37" s="8" customFormat="1" ht="27" customHeight="1">
      <c r="A9" s="193"/>
      <c r="B9" s="199"/>
      <c r="C9" s="195"/>
      <c r="D9" s="197"/>
      <c r="E9" s="5" t="s">
        <v>3</v>
      </c>
      <c r="F9" s="6" t="s">
        <v>2</v>
      </c>
      <c r="G9" s="7" t="s">
        <v>1</v>
      </c>
      <c r="H9" s="7" t="s">
        <v>5</v>
      </c>
      <c r="I9" s="7" t="s">
        <v>1</v>
      </c>
      <c r="J9" s="7"/>
      <c r="K9" s="11" t="s">
        <v>5</v>
      </c>
      <c r="L9" s="7" t="s">
        <v>1</v>
      </c>
      <c r="M9" s="7" t="s">
        <v>5</v>
      </c>
      <c r="N9" s="12" t="s">
        <v>1</v>
      </c>
      <c r="O9" s="7" t="s">
        <v>5</v>
      </c>
      <c r="P9" s="7"/>
      <c r="Q9" s="7" t="s">
        <v>5</v>
      </c>
      <c r="R9" s="7" t="s">
        <v>5</v>
      </c>
      <c r="S9" s="36" t="s">
        <v>1</v>
      </c>
      <c r="T9" s="7" t="s">
        <v>3</v>
      </c>
      <c r="U9" s="36" t="s">
        <v>1</v>
      </c>
      <c r="V9" s="7" t="s">
        <v>3</v>
      </c>
      <c r="W9" s="7" t="s">
        <v>1</v>
      </c>
      <c r="X9" s="7" t="s">
        <v>3</v>
      </c>
      <c r="Y9" s="7"/>
      <c r="Z9" s="7" t="s">
        <v>5</v>
      </c>
      <c r="AA9" s="153"/>
      <c r="AB9" s="7" t="s">
        <v>3</v>
      </c>
      <c r="AC9" s="93" t="s">
        <v>3</v>
      </c>
      <c r="AD9" s="23"/>
      <c r="AE9" s="23"/>
      <c r="AF9" s="23"/>
      <c r="AG9" s="23"/>
      <c r="AH9" s="23"/>
      <c r="AI9" s="23"/>
      <c r="AJ9" s="23"/>
      <c r="AK9" s="56"/>
    </row>
    <row r="10" spans="1:37" ht="19.5" customHeight="1">
      <c r="A10" s="22">
        <v>1</v>
      </c>
      <c r="B10" s="43"/>
      <c r="C10" s="24">
        <f>A10+1</f>
        <v>2</v>
      </c>
      <c r="D10" s="37">
        <v>3</v>
      </c>
      <c r="E10" s="25">
        <v>4</v>
      </c>
      <c r="F10" s="25">
        <v>6</v>
      </c>
      <c r="G10" s="24">
        <v>5</v>
      </c>
      <c r="H10" s="24">
        <v>6</v>
      </c>
      <c r="I10" s="24">
        <v>7</v>
      </c>
      <c r="J10" s="24">
        <v>9</v>
      </c>
      <c r="K10" s="26">
        <v>8</v>
      </c>
      <c r="L10" s="24">
        <v>9</v>
      </c>
      <c r="M10" s="24">
        <v>10</v>
      </c>
      <c r="N10" s="27">
        <v>11</v>
      </c>
      <c r="O10" s="24">
        <v>12</v>
      </c>
      <c r="P10" s="24"/>
      <c r="Q10" s="24">
        <v>13</v>
      </c>
      <c r="R10" s="24">
        <v>14</v>
      </c>
      <c r="S10" s="37">
        <v>15</v>
      </c>
      <c r="T10" s="24">
        <v>16</v>
      </c>
      <c r="U10" s="37">
        <v>19</v>
      </c>
      <c r="V10" s="24">
        <v>20</v>
      </c>
      <c r="W10" s="25">
        <v>21</v>
      </c>
      <c r="X10" s="25">
        <v>22</v>
      </c>
      <c r="Y10" s="25">
        <v>23</v>
      </c>
      <c r="Z10" s="25">
        <v>24</v>
      </c>
      <c r="AA10" s="154"/>
      <c r="AB10" s="24">
        <v>25</v>
      </c>
      <c r="AC10" s="25">
        <v>26</v>
      </c>
      <c r="AD10" s="21"/>
      <c r="AE10" s="21"/>
      <c r="AF10" s="24">
        <v>27</v>
      </c>
      <c r="AG10" s="24">
        <v>28</v>
      </c>
      <c r="AH10" s="24">
        <v>29</v>
      </c>
      <c r="AI10" s="24">
        <v>30</v>
      </c>
      <c r="AJ10" s="24">
        <v>31</v>
      </c>
      <c r="AK10" s="24">
        <v>32</v>
      </c>
    </row>
    <row r="11" spans="1:37" ht="39" customHeight="1">
      <c r="A11" s="22" t="s">
        <v>11</v>
      </c>
      <c r="B11" s="43"/>
      <c r="C11" s="83" t="s">
        <v>4</v>
      </c>
      <c r="D11" s="51"/>
      <c r="E11" s="29"/>
      <c r="F11" s="29"/>
      <c r="G11" s="28"/>
      <c r="H11" s="28"/>
      <c r="I11" s="28"/>
      <c r="J11" s="28"/>
      <c r="K11" s="30"/>
      <c r="L11" s="28"/>
      <c r="M11" s="28"/>
      <c r="N11" s="49"/>
      <c r="O11" s="28"/>
      <c r="P11" s="28"/>
      <c r="Q11" s="28"/>
      <c r="R11" s="28"/>
      <c r="S11" s="38"/>
      <c r="T11" s="28"/>
      <c r="U11" s="38"/>
      <c r="V11" s="28"/>
      <c r="W11" s="29"/>
      <c r="X11" s="29"/>
      <c r="Y11" s="28"/>
      <c r="Z11" s="28"/>
      <c r="AA11" s="155"/>
      <c r="AB11" s="28"/>
      <c r="AC11" s="109"/>
      <c r="AD11" s="109"/>
      <c r="AE11" s="109"/>
      <c r="AF11" s="109"/>
      <c r="AG11" s="109"/>
      <c r="AH11" s="109"/>
      <c r="AI11" s="109"/>
      <c r="AJ11" s="109"/>
      <c r="AK11" s="109"/>
    </row>
    <row r="12" spans="1:37" ht="41.25" customHeight="1">
      <c r="A12" s="40">
        <v>1</v>
      </c>
      <c r="B12" s="104" t="s">
        <v>53</v>
      </c>
      <c r="C12" s="84" t="s">
        <v>79</v>
      </c>
      <c r="D12" s="58">
        <v>1</v>
      </c>
      <c r="E12" s="108">
        <v>5322</v>
      </c>
      <c r="F12" s="110">
        <f>E12*12</f>
        <v>63864</v>
      </c>
      <c r="G12" s="111">
        <v>2.21</v>
      </c>
      <c r="H12" s="112">
        <v>11762</v>
      </c>
      <c r="I12" s="113">
        <v>0.3</v>
      </c>
      <c r="J12" s="112"/>
      <c r="K12" s="114">
        <v>3529</v>
      </c>
      <c r="L12" s="112">
        <v>200</v>
      </c>
      <c r="M12" s="112">
        <v>23524</v>
      </c>
      <c r="N12" s="115">
        <v>15</v>
      </c>
      <c r="O12" s="112">
        <v>1764</v>
      </c>
      <c r="P12" s="112"/>
      <c r="Q12" s="112"/>
      <c r="R12" s="116">
        <v>5881</v>
      </c>
      <c r="S12" s="117"/>
      <c r="T12" s="117"/>
      <c r="U12" s="117"/>
      <c r="V12" s="117"/>
      <c r="W12" s="118"/>
      <c r="X12" s="118"/>
      <c r="Y12" s="48">
        <f>SUM(H12+K12+M12+O12+R12)</f>
        <v>46460</v>
      </c>
      <c r="Z12" s="117"/>
      <c r="AA12" s="156"/>
      <c r="AB12" s="112"/>
      <c r="AC12" s="48">
        <f>SUM(Y12+Z12+AB12)</f>
        <v>46460</v>
      </c>
      <c r="AD12" s="117"/>
      <c r="AE12" s="117"/>
      <c r="AF12" s="117">
        <f>(H12+R12)*4</f>
        <v>70572</v>
      </c>
      <c r="AG12" s="117">
        <f>SUM(H12*2.4)</f>
        <v>28228.8</v>
      </c>
      <c r="AH12" s="117">
        <f>SUM(H12*1)</f>
        <v>11762</v>
      </c>
      <c r="AI12" s="117"/>
      <c r="AJ12" s="117">
        <f>SUM(H12*2)</f>
        <v>23524</v>
      </c>
      <c r="AK12" s="117">
        <f>(AC12*12)+AF12+AG12+AH12+AI12+AJ12</f>
        <v>691606.8</v>
      </c>
    </row>
    <row r="13" spans="1:37" s="80" customFormat="1" ht="30" customHeight="1">
      <c r="A13" s="13"/>
      <c r="B13" s="88"/>
      <c r="C13" s="85" t="s">
        <v>22</v>
      </c>
      <c r="D13" s="58">
        <f>SUM(D12)</f>
        <v>1</v>
      </c>
      <c r="E13" s="46">
        <f>SUM(E12)</f>
        <v>5322</v>
      </c>
      <c r="F13" s="46">
        <f>SUM(F12)</f>
        <v>63864</v>
      </c>
      <c r="G13" s="119"/>
      <c r="H13" s="46">
        <f>SUM(H12)</f>
        <v>11762</v>
      </c>
      <c r="I13" s="119"/>
      <c r="J13" s="46">
        <f>SUM(J12)</f>
        <v>0</v>
      </c>
      <c r="K13" s="46">
        <f>SUM(K12)</f>
        <v>3529</v>
      </c>
      <c r="L13" s="119"/>
      <c r="M13" s="46">
        <f>SUM(M12)</f>
        <v>23524</v>
      </c>
      <c r="N13" s="119"/>
      <c r="O13" s="46">
        <f>SUM(O12)</f>
        <v>1764</v>
      </c>
      <c r="P13" s="46"/>
      <c r="Q13" s="46"/>
      <c r="R13" s="46">
        <f>SUM(R12)</f>
        <v>5881</v>
      </c>
      <c r="S13" s="46"/>
      <c r="T13" s="46"/>
      <c r="U13" s="46"/>
      <c r="V13" s="46"/>
      <c r="W13" s="46"/>
      <c r="X13" s="46"/>
      <c r="Y13" s="46">
        <f>SUM(Y12)</f>
        <v>46460</v>
      </c>
      <c r="Z13" s="46">
        <f>SUM(Z12)</f>
        <v>0</v>
      </c>
      <c r="AA13" s="157"/>
      <c r="AB13" s="46">
        <f>SUM(AB12)</f>
        <v>0</v>
      </c>
      <c r="AC13" s="46">
        <f>SUM(AC12)</f>
        <v>46460</v>
      </c>
      <c r="AD13" s="48"/>
      <c r="AE13" s="48"/>
      <c r="AF13" s="48">
        <f>AF12</f>
        <v>70572</v>
      </c>
      <c r="AG13" s="48">
        <f>AG12</f>
        <v>28228.8</v>
      </c>
      <c r="AH13" s="48">
        <f>SUM(AH12)</f>
        <v>11762</v>
      </c>
      <c r="AI13" s="48"/>
      <c r="AJ13" s="46">
        <f>SUM(AJ12)</f>
        <v>23524</v>
      </c>
      <c r="AK13" s="46">
        <f>SUM(AK12)</f>
        <v>691606.8</v>
      </c>
    </row>
    <row r="14" spans="1:37" ht="36.75" customHeight="1">
      <c r="A14" s="40">
        <v>2</v>
      </c>
      <c r="B14" s="104" t="s">
        <v>43</v>
      </c>
      <c r="C14" s="86" t="s">
        <v>64</v>
      </c>
      <c r="D14" s="59">
        <v>1</v>
      </c>
      <c r="E14" s="108">
        <v>5322</v>
      </c>
      <c r="F14" s="108"/>
      <c r="G14" s="111">
        <v>1.55</v>
      </c>
      <c r="H14" s="112">
        <f>SUM(E14*G14)</f>
        <v>8249.1</v>
      </c>
      <c r="I14" s="111">
        <v>0.28</v>
      </c>
      <c r="J14" s="112"/>
      <c r="K14" s="114">
        <v>2310</v>
      </c>
      <c r="L14" s="112">
        <v>120</v>
      </c>
      <c r="M14" s="112">
        <v>9899</v>
      </c>
      <c r="N14" s="115">
        <v>30</v>
      </c>
      <c r="O14" s="112">
        <v>2475</v>
      </c>
      <c r="P14" s="112"/>
      <c r="Q14" s="112"/>
      <c r="R14" s="116">
        <v>4125</v>
      </c>
      <c r="S14" s="112"/>
      <c r="T14" s="112"/>
      <c r="U14" s="112"/>
      <c r="V14" s="112"/>
      <c r="W14" s="108"/>
      <c r="X14" s="108"/>
      <c r="Y14" s="48">
        <f aca="true" t="shared" si="0" ref="Y14:Y20">SUM(H14+K14+M14+O14+R14)</f>
        <v>27058.1</v>
      </c>
      <c r="Z14" s="112">
        <v>0</v>
      </c>
      <c r="AA14" s="158"/>
      <c r="AB14" s="112"/>
      <c r="AC14" s="48">
        <f aca="true" t="shared" si="1" ref="AC14:AC20">SUM(Y14+Z14+AB14)</f>
        <v>27058.1</v>
      </c>
      <c r="AD14" s="117"/>
      <c r="AE14" s="117"/>
      <c r="AF14" s="117">
        <f>(H14+R14)*4</f>
        <v>49496.4</v>
      </c>
      <c r="AG14" s="117">
        <f>SUM(H14*2.4)</f>
        <v>19797.84</v>
      </c>
      <c r="AH14" s="117">
        <f>SUM(H14)</f>
        <v>8249.1</v>
      </c>
      <c r="AI14" s="117"/>
      <c r="AJ14" s="117">
        <f>SUM(H14*2)</f>
        <v>16498.2</v>
      </c>
      <c r="AK14" s="117">
        <f>(AC14*12)+AF14+AG14+AH14+AI14+AJ14</f>
        <v>418738.74</v>
      </c>
    </row>
    <row r="15" spans="1:37" ht="29.25" customHeight="1">
      <c r="A15" s="40">
        <v>3</v>
      </c>
      <c r="B15" s="104" t="s">
        <v>44</v>
      </c>
      <c r="C15" s="87" t="s">
        <v>51</v>
      </c>
      <c r="D15" s="59">
        <v>1</v>
      </c>
      <c r="E15" s="108">
        <v>5322</v>
      </c>
      <c r="F15" s="108"/>
      <c r="G15" s="113">
        <v>1.31</v>
      </c>
      <c r="H15" s="112">
        <f>SUM(E15*G15)</f>
        <v>6971.820000000001</v>
      </c>
      <c r="I15" s="113">
        <v>0.28</v>
      </c>
      <c r="J15" s="112"/>
      <c r="K15" s="114">
        <v>1952</v>
      </c>
      <c r="L15" s="112">
        <v>90</v>
      </c>
      <c r="M15" s="112">
        <v>6275</v>
      </c>
      <c r="N15" s="115">
        <v>20</v>
      </c>
      <c r="O15" s="112">
        <v>1394</v>
      </c>
      <c r="P15" s="112"/>
      <c r="Q15" s="112"/>
      <c r="R15" s="116">
        <v>3486</v>
      </c>
      <c r="S15" s="112"/>
      <c r="T15" s="112"/>
      <c r="U15" s="112"/>
      <c r="V15" s="112"/>
      <c r="W15" s="108"/>
      <c r="X15" s="108"/>
      <c r="Y15" s="48">
        <f t="shared" si="0"/>
        <v>20078.82</v>
      </c>
      <c r="Z15" s="112">
        <v>0</v>
      </c>
      <c r="AA15" s="158"/>
      <c r="AB15" s="112"/>
      <c r="AC15" s="48">
        <f t="shared" si="1"/>
        <v>20078.82</v>
      </c>
      <c r="AD15" s="117"/>
      <c r="AE15" s="117"/>
      <c r="AF15" s="117">
        <f>(H15+R15)*4</f>
        <v>41831.28</v>
      </c>
      <c r="AG15" s="117">
        <f>SUM(H15*2.4)</f>
        <v>16732.368000000002</v>
      </c>
      <c r="AH15" s="117">
        <f>SUM(H15)</f>
        <v>6971.820000000001</v>
      </c>
      <c r="AI15" s="117"/>
      <c r="AJ15" s="117">
        <f>SUM(H15*2)</f>
        <v>13943.640000000001</v>
      </c>
      <c r="AK15" s="117">
        <f>(AC15*12)+AF15+AG15+AH15+AI15+AJ15</f>
        <v>320424.94800000003</v>
      </c>
    </row>
    <row r="16" spans="1:37" ht="69.75" customHeight="1">
      <c r="A16" s="40">
        <v>4</v>
      </c>
      <c r="B16" s="104" t="s">
        <v>58</v>
      </c>
      <c r="C16" s="87" t="s">
        <v>88</v>
      </c>
      <c r="D16" s="59">
        <v>1</v>
      </c>
      <c r="E16" s="108">
        <v>5322</v>
      </c>
      <c r="F16" s="108"/>
      <c r="G16" s="113">
        <v>1.24</v>
      </c>
      <c r="H16" s="112">
        <f>SUM(E16*G16)</f>
        <v>6599.28</v>
      </c>
      <c r="I16" s="113">
        <v>0.3</v>
      </c>
      <c r="J16" s="112"/>
      <c r="K16" s="114">
        <v>1980</v>
      </c>
      <c r="L16" s="112">
        <v>60</v>
      </c>
      <c r="M16" s="112">
        <v>3959</v>
      </c>
      <c r="N16" s="115">
        <v>10</v>
      </c>
      <c r="O16" s="112">
        <v>660</v>
      </c>
      <c r="P16" s="112"/>
      <c r="Q16" s="112"/>
      <c r="R16" s="116">
        <v>3300</v>
      </c>
      <c r="S16" s="112"/>
      <c r="T16" s="112"/>
      <c r="U16" s="112"/>
      <c r="V16" s="112"/>
      <c r="W16" s="108"/>
      <c r="X16" s="108"/>
      <c r="Y16" s="48">
        <f t="shared" si="0"/>
        <v>16498.28</v>
      </c>
      <c r="Z16" s="112"/>
      <c r="AA16" s="158"/>
      <c r="AB16" s="112"/>
      <c r="AC16" s="48">
        <f t="shared" si="1"/>
        <v>16498.28</v>
      </c>
      <c r="AD16" s="117"/>
      <c r="AE16" s="117"/>
      <c r="AF16" s="117">
        <f>(H16+R16)*4</f>
        <v>39597.119999999995</v>
      </c>
      <c r="AG16" s="117">
        <f>SUM(H16*2.4)</f>
        <v>15838.271999999999</v>
      </c>
      <c r="AH16" s="117">
        <f>SUM(H16)</f>
        <v>6599.28</v>
      </c>
      <c r="AI16" s="117"/>
      <c r="AJ16" s="117">
        <f>SUM(H16*2)</f>
        <v>13198.56</v>
      </c>
      <c r="AK16" s="117">
        <f>(AC16*12)+AF16+AG16+AH16+AI16+AJ16</f>
        <v>273212.592</v>
      </c>
    </row>
    <row r="17" spans="1:37" s="10" customFormat="1" ht="55.5" customHeight="1">
      <c r="A17" s="13"/>
      <c r="B17" s="105"/>
      <c r="C17" s="88" t="s">
        <v>28</v>
      </c>
      <c r="D17" s="58">
        <f>SUM(D14:D16)</f>
        <v>3</v>
      </c>
      <c r="E17" s="46">
        <f>SUM(E14:E16)</f>
        <v>15966</v>
      </c>
      <c r="F17" s="120"/>
      <c r="G17" s="121"/>
      <c r="H17" s="46">
        <f>SUM(H14:H16)</f>
        <v>21820.2</v>
      </c>
      <c r="I17" s="121"/>
      <c r="J17" s="122"/>
      <c r="K17" s="46">
        <f>SUM(K14:K16)</f>
        <v>6242</v>
      </c>
      <c r="L17" s="122"/>
      <c r="M17" s="46">
        <f>SUM(M14:M16)</f>
        <v>20133</v>
      </c>
      <c r="N17" s="123"/>
      <c r="O17" s="46">
        <f>SUM(O14:O16)</f>
        <v>4529</v>
      </c>
      <c r="P17" s="46"/>
      <c r="Q17" s="122"/>
      <c r="R17" s="46">
        <f>SUM(R14:R16)</f>
        <v>10911</v>
      </c>
      <c r="S17" s="122"/>
      <c r="T17" s="122"/>
      <c r="U17" s="122"/>
      <c r="V17" s="122"/>
      <c r="W17" s="120"/>
      <c r="X17" s="120"/>
      <c r="Y17" s="46">
        <f>SUM(Y14:Y16)</f>
        <v>63635.2</v>
      </c>
      <c r="Z17" s="46">
        <f>SUM(Z14:Z15)</f>
        <v>0</v>
      </c>
      <c r="AA17" s="157"/>
      <c r="AB17" s="46">
        <f>SUM(AB14:AB15)</f>
        <v>0</v>
      </c>
      <c r="AC17" s="46">
        <f>SUM(AC14:AC16)</f>
        <v>63635.2</v>
      </c>
      <c r="AD17" s="48"/>
      <c r="AE17" s="48"/>
      <c r="AF17" s="46">
        <f>SUM(AF14:AF16)</f>
        <v>130924.79999999999</v>
      </c>
      <c r="AG17" s="46">
        <f>SUM(AG14:AG16)</f>
        <v>52368.479999999996</v>
      </c>
      <c r="AH17" s="46">
        <f>SUM(AH14:AH16)</f>
        <v>21820.2</v>
      </c>
      <c r="AI17" s="46"/>
      <c r="AJ17" s="46">
        <f>SUM(AJ14:AJ16)</f>
        <v>43640.4</v>
      </c>
      <c r="AK17" s="46">
        <f>SUM(AK14:AK16)</f>
        <v>1012376.28</v>
      </c>
    </row>
    <row r="18" spans="1:37" ht="79.5" customHeight="1">
      <c r="A18" s="40">
        <v>5</v>
      </c>
      <c r="B18" s="104" t="s">
        <v>95</v>
      </c>
      <c r="C18" s="87" t="s">
        <v>98</v>
      </c>
      <c r="D18" s="59">
        <v>1</v>
      </c>
      <c r="E18" s="108">
        <v>5322</v>
      </c>
      <c r="F18" s="108"/>
      <c r="G18" s="113">
        <v>1.24</v>
      </c>
      <c r="H18" s="112">
        <v>6599</v>
      </c>
      <c r="I18" s="113">
        <v>0.3</v>
      </c>
      <c r="J18" s="112"/>
      <c r="K18" s="114">
        <v>1980</v>
      </c>
      <c r="L18" s="112">
        <v>60</v>
      </c>
      <c r="M18" s="112">
        <v>3959</v>
      </c>
      <c r="N18" s="115">
        <v>0</v>
      </c>
      <c r="O18" s="112">
        <v>0</v>
      </c>
      <c r="P18" s="112"/>
      <c r="Q18" s="112"/>
      <c r="R18" s="116">
        <v>3300</v>
      </c>
      <c r="S18" s="112"/>
      <c r="T18" s="112"/>
      <c r="U18" s="112"/>
      <c r="V18" s="112"/>
      <c r="W18" s="108"/>
      <c r="X18" s="108"/>
      <c r="Y18" s="48">
        <f t="shared" si="0"/>
        <v>15838</v>
      </c>
      <c r="Z18" s="112">
        <v>0</v>
      </c>
      <c r="AA18" s="158"/>
      <c r="AB18" s="112"/>
      <c r="AC18" s="48">
        <f t="shared" si="1"/>
        <v>15838</v>
      </c>
      <c r="AD18" s="117"/>
      <c r="AE18" s="117"/>
      <c r="AF18" s="117">
        <f>(H18+R18)*4</f>
        <v>39596</v>
      </c>
      <c r="AG18" s="117">
        <f>SUM(H18*2.4)</f>
        <v>15837.599999999999</v>
      </c>
      <c r="AH18" s="117">
        <f>SUM(H18)</f>
        <v>6599</v>
      </c>
      <c r="AI18" s="117"/>
      <c r="AJ18" s="117">
        <f>SUM(H18*2)</f>
        <v>13198</v>
      </c>
      <c r="AK18" s="117">
        <f>(AC18*12)+AF18+AG18+AH18+AI18+AJ18</f>
        <v>265286.6</v>
      </c>
    </row>
    <row r="19" spans="1:37" ht="65.25" customHeight="1">
      <c r="A19" s="40">
        <v>6</v>
      </c>
      <c r="B19" s="104" t="s">
        <v>59</v>
      </c>
      <c r="C19" s="86" t="s">
        <v>61</v>
      </c>
      <c r="D19" s="59">
        <v>1</v>
      </c>
      <c r="E19" s="108">
        <v>5322</v>
      </c>
      <c r="F19" s="108"/>
      <c r="G19" s="113">
        <v>1.24</v>
      </c>
      <c r="H19" s="112">
        <f>SUM(E19*G19)</f>
        <v>6599.28</v>
      </c>
      <c r="I19" s="113">
        <v>0.3</v>
      </c>
      <c r="J19" s="112"/>
      <c r="K19" s="114">
        <v>1980</v>
      </c>
      <c r="L19" s="112">
        <v>60</v>
      </c>
      <c r="M19" s="112">
        <v>3959</v>
      </c>
      <c r="N19" s="115">
        <v>15</v>
      </c>
      <c r="O19" s="112">
        <v>990</v>
      </c>
      <c r="P19" s="112"/>
      <c r="Q19" s="112"/>
      <c r="R19" s="116">
        <v>3300</v>
      </c>
      <c r="S19" s="112"/>
      <c r="T19" s="112"/>
      <c r="U19" s="112"/>
      <c r="V19" s="112"/>
      <c r="W19" s="108"/>
      <c r="X19" s="108"/>
      <c r="Y19" s="48">
        <f t="shared" si="0"/>
        <v>16828.28</v>
      </c>
      <c r="Z19" s="112"/>
      <c r="AA19" s="158"/>
      <c r="AB19" s="112"/>
      <c r="AC19" s="48">
        <f t="shared" si="1"/>
        <v>16828.28</v>
      </c>
      <c r="AD19" s="117"/>
      <c r="AE19" s="117"/>
      <c r="AF19" s="117">
        <f>(H19+R19)*4</f>
        <v>39597.119999999995</v>
      </c>
      <c r="AG19" s="117">
        <f>SUM(H19*2.4)</f>
        <v>15838.271999999999</v>
      </c>
      <c r="AH19" s="117">
        <f>SUM(H19)</f>
        <v>6599.28</v>
      </c>
      <c r="AI19" s="117"/>
      <c r="AJ19" s="117">
        <f>SUM(H19*2)</f>
        <v>13198.56</v>
      </c>
      <c r="AK19" s="117">
        <f>(AC19*12)+AF19+AG19+AH19+AI19+AJ19</f>
        <v>277172.592</v>
      </c>
    </row>
    <row r="20" spans="1:37" ht="85.5" customHeight="1">
      <c r="A20" s="40">
        <v>7</v>
      </c>
      <c r="B20" s="104"/>
      <c r="C20" s="86" t="s">
        <v>40</v>
      </c>
      <c r="D20" s="59">
        <v>1</v>
      </c>
      <c r="E20" s="108">
        <v>5322</v>
      </c>
      <c r="F20" s="124">
        <f>E20*12</f>
        <v>63864</v>
      </c>
      <c r="G20" s="113">
        <v>1.03</v>
      </c>
      <c r="H20" s="112">
        <f>SUM(E20*G20)</f>
        <v>5481.66</v>
      </c>
      <c r="I20" s="113">
        <v>0.3</v>
      </c>
      <c r="J20" s="112"/>
      <c r="K20" s="114">
        <v>1645</v>
      </c>
      <c r="L20" s="112">
        <v>60</v>
      </c>
      <c r="M20" s="112">
        <v>3289</v>
      </c>
      <c r="N20" s="115"/>
      <c r="O20" s="112"/>
      <c r="P20" s="112"/>
      <c r="Q20" s="112"/>
      <c r="R20" s="116">
        <v>2741</v>
      </c>
      <c r="S20" s="117"/>
      <c r="T20" s="117"/>
      <c r="U20" s="117"/>
      <c r="V20" s="117"/>
      <c r="W20" s="125"/>
      <c r="X20" s="125"/>
      <c r="Y20" s="48">
        <f t="shared" si="0"/>
        <v>13156.66</v>
      </c>
      <c r="Z20" s="117"/>
      <c r="AA20" s="156"/>
      <c r="AB20" s="112"/>
      <c r="AC20" s="48">
        <f t="shared" si="1"/>
        <v>13156.66</v>
      </c>
      <c r="AD20" s="117"/>
      <c r="AE20" s="117"/>
      <c r="AF20" s="117">
        <f>(H20+R20)*4</f>
        <v>32890.64</v>
      </c>
      <c r="AG20" s="117">
        <f>SUM(H20*2.4)</f>
        <v>13155.983999999999</v>
      </c>
      <c r="AH20" s="117">
        <f>SUM(H20)</f>
        <v>5481.66</v>
      </c>
      <c r="AI20" s="117"/>
      <c r="AJ20" s="117">
        <f>SUM(H20*2)</f>
        <v>10963.32</v>
      </c>
      <c r="AK20" s="117">
        <f>(AC20*12)+AF20+AG20+AH20+AI20+AJ20</f>
        <v>220371.524</v>
      </c>
    </row>
    <row r="21" spans="1:37" s="10" customFormat="1" ht="30" customHeight="1">
      <c r="A21" s="13"/>
      <c r="B21" s="105"/>
      <c r="C21" s="88" t="s">
        <v>23</v>
      </c>
      <c r="D21" s="58">
        <f>SUM(D18:D20)</f>
        <v>3</v>
      </c>
      <c r="E21" s="46">
        <f>SUM(E18:E20)</f>
        <v>15966</v>
      </c>
      <c r="F21" s="110"/>
      <c r="G21" s="121"/>
      <c r="H21" s="46">
        <f>SUM(H18:H20)</f>
        <v>18679.94</v>
      </c>
      <c r="I21" s="121"/>
      <c r="J21" s="122"/>
      <c r="K21" s="46">
        <f>SUM(K18:K20)</f>
        <v>5605</v>
      </c>
      <c r="L21" s="121"/>
      <c r="M21" s="46">
        <f>SUM(M18:M20)</f>
        <v>11207</v>
      </c>
      <c r="N21" s="123"/>
      <c r="O21" s="46">
        <f>SUM(O18:O20)</f>
        <v>990</v>
      </c>
      <c r="P21" s="46"/>
      <c r="Q21" s="122"/>
      <c r="R21" s="46">
        <f>SUM(R18:R20)</f>
        <v>9341</v>
      </c>
      <c r="S21" s="48"/>
      <c r="T21" s="48"/>
      <c r="U21" s="48"/>
      <c r="V21" s="48"/>
      <c r="W21" s="118"/>
      <c r="X21" s="118"/>
      <c r="Y21" s="46">
        <f>SUM(Y18:Y20)</f>
        <v>45822.94</v>
      </c>
      <c r="Z21" s="46">
        <f>SUM(Z18:Z20)</f>
        <v>0</v>
      </c>
      <c r="AA21" s="157"/>
      <c r="AB21" s="46">
        <f>SUM(AB18:AB20)</f>
        <v>0</v>
      </c>
      <c r="AC21" s="46">
        <f>SUM(AC18:AC20)</f>
        <v>45822.94</v>
      </c>
      <c r="AD21" s="48"/>
      <c r="AE21" s="48"/>
      <c r="AF21" s="46">
        <f aca="true" t="shared" si="2" ref="AF21:AK21">SUM(AF18:AF20)</f>
        <v>112083.76</v>
      </c>
      <c r="AG21" s="46">
        <f t="shared" si="2"/>
        <v>44831.85599999999</v>
      </c>
      <c r="AH21" s="46">
        <f t="shared" si="2"/>
        <v>18679.94</v>
      </c>
      <c r="AI21" s="46">
        <f t="shared" si="2"/>
        <v>0</v>
      </c>
      <c r="AJ21" s="46">
        <f t="shared" si="2"/>
        <v>37359.88</v>
      </c>
      <c r="AK21" s="46">
        <f t="shared" si="2"/>
        <v>762830.716</v>
      </c>
    </row>
    <row r="22" spans="1:37" s="10" customFormat="1" ht="42" customHeight="1">
      <c r="A22" s="13"/>
      <c r="B22" s="105"/>
      <c r="C22" s="89" t="s">
        <v>10</v>
      </c>
      <c r="D22" s="64">
        <f>SUM(D13+D17+D21)</f>
        <v>7</v>
      </c>
      <c r="E22" s="65">
        <f>SUM(E13+E17+E21)</f>
        <v>37254</v>
      </c>
      <c r="F22" s="110" t="e">
        <f>F12+#REF!+#REF!+#REF!+#REF!+#REF!+#REF!+#REF!</f>
        <v>#REF!</v>
      </c>
      <c r="G22" s="68"/>
      <c r="H22" s="65">
        <f>SUM(H13+H17+H21)</f>
        <v>52262.14</v>
      </c>
      <c r="I22" s="121"/>
      <c r="J22" s="48" t="e">
        <f>SUM(#REF!)</f>
        <v>#REF!</v>
      </c>
      <c r="K22" s="65">
        <f>SUM(K13+K17+K21)</f>
        <v>15376</v>
      </c>
      <c r="L22" s="121"/>
      <c r="M22" s="65">
        <f>SUM(M13+M17+M21)</f>
        <v>54864</v>
      </c>
      <c r="N22" s="126"/>
      <c r="O22" s="65">
        <f>SUM(O13+O17+O21)</f>
        <v>7283</v>
      </c>
      <c r="P22" s="65"/>
      <c r="Q22" s="122"/>
      <c r="R22" s="65">
        <f>SUM(R13+R17+R21)</f>
        <v>26133</v>
      </c>
      <c r="S22" s="65"/>
      <c r="T22" s="65"/>
      <c r="U22" s="65"/>
      <c r="V22" s="65"/>
      <c r="W22" s="65"/>
      <c r="X22" s="65"/>
      <c r="Y22" s="65">
        <f>SUM(Y13+Y17+Y21)</f>
        <v>155918.14</v>
      </c>
      <c r="Z22" s="65">
        <f>SUM(Z13+Z17+Z21)</f>
        <v>0</v>
      </c>
      <c r="AA22" s="159"/>
      <c r="AB22" s="65">
        <f>SUM(AB13+AB17+AB21)</f>
        <v>0</v>
      </c>
      <c r="AC22" s="65">
        <f>SUM(AC13+AC17+AC21)</f>
        <v>155918.14</v>
      </c>
      <c r="AD22" s="48"/>
      <c r="AE22" s="48"/>
      <c r="AF22" s="65">
        <f>SUM(AF13+AF17+AF21)</f>
        <v>313580.56</v>
      </c>
      <c r="AG22" s="65">
        <f>SUM(AG13+AG17+AG21)</f>
        <v>125429.136</v>
      </c>
      <c r="AH22" s="65">
        <f>SUM(AH13+AH17+AH21)</f>
        <v>52262.14</v>
      </c>
      <c r="AI22" s="65"/>
      <c r="AJ22" s="65">
        <f>SUM(AJ13+AJ17+AJ21)</f>
        <v>104524.28</v>
      </c>
      <c r="AK22" s="65">
        <f>SUM(AK13+AK17+AK21)</f>
        <v>2466813.796</v>
      </c>
    </row>
    <row r="23" spans="1:37" ht="27" customHeight="1">
      <c r="A23" s="13" t="s">
        <v>12</v>
      </c>
      <c r="B23" s="105"/>
      <c r="C23" s="90" t="s">
        <v>26</v>
      </c>
      <c r="D23" s="58"/>
      <c r="E23" s="127"/>
      <c r="F23" s="110"/>
      <c r="G23" s="113"/>
      <c r="H23" s="112"/>
      <c r="I23" s="113"/>
      <c r="J23" s="112"/>
      <c r="K23" s="114"/>
      <c r="L23" s="113"/>
      <c r="M23" s="112"/>
      <c r="N23" s="115"/>
      <c r="O23" s="112"/>
      <c r="P23" s="112"/>
      <c r="Q23" s="112"/>
      <c r="R23" s="116"/>
      <c r="S23" s="117"/>
      <c r="T23" s="117"/>
      <c r="U23" s="117"/>
      <c r="V23" s="117"/>
      <c r="W23" s="118"/>
      <c r="X23" s="118"/>
      <c r="Y23" s="117"/>
      <c r="Z23" s="117"/>
      <c r="AA23" s="156"/>
      <c r="AB23" s="112"/>
      <c r="AC23" s="48"/>
      <c r="AD23" s="117"/>
      <c r="AE23" s="117"/>
      <c r="AF23" s="117"/>
      <c r="AG23" s="117"/>
      <c r="AH23" s="117"/>
      <c r="AI23" s="117"/>
      <c r="AJ23" s="117"/>
      <c r="AK23" s="109"/>
    </row>
    <row r="24" spans="1:37" ht="34.5" customHeight="1">
      <c r="A24" s="40">
        <v>8</v>
      </c>
      <c r="B24" s="104" t="s">
        <v>45</v>
      </c>
      <c r="C24" s="86" t="s">
        <v>17</v>
      </c>
      <c r="D24" s="58">
        <v>1</v>
      </c>
      <c r="E24" s="128">
        <v>5192</v>
      </c>
      <c r="F24" s="110"/>
      <c r="G24" s="113">
        <v>0</v>
      </c>
      <c r="H24" s="112">
        <v>0</v>
      </c>
      <c r="I24" s="113"/>
      <c r="J24" s="112"/>
      <c r="K24" s="114"/>
      <c r="L24" s="113"/>
      <c r="M24" s="112"/>
      <c r="N24" s="112">
        <v>30</v>
      </c>
      <c r="O24" s="112">
        <v>1558</v>
      </c>
      <c r="P24" s="112"/>
      <c r="Q24" s="112">
        <v>1298</v>
      </c>
      <c r="R24" s="116"/>
      <c r="S24" s="117"/>
      <c r="T24" s="117"/>
      <c r="U24" s="117">
        <v>70</v>
      </c>
      <c r="V24" s="117">
        <v>3634</v>
      </c>
      <c r="W24" s="118"/>
      <c r="X24" s="118"/>
      <c r="Y24" s="117">
        <f>SUM(E24+O24+Q24+V24)</f>
        <v>11682</v>
      </c>
      <c r="Z24" s="117">
        <v>867</v>
      </c>
      <c r="AA24" s="156"/>
      <c r="AB24" s="112">
        <v>0</v>
      </c>
      <c r="AC24" s="48">
        <f>SUM(Y24+Z24)</f>
        <v>12549</v>
      </c>
      <c r="AD24" s="117"/>
      <c r="AE24" s="117"/>
      <c r="AF24" s="117"/>
      <c r="AG24" s="117"/>
      <c r="AH24" s="117"/>
      <c r="AI24" s="117"/>
      <c r="AJ24" s="117"/>
      <c r="AK24" s="117">
        <f>(AC24*12)+AF24+AG24+AH24+AI24+AJ24</f>
        <v>150588</v>
      </c>
    </row>
    <row r="25" spans="1:37" s="14" customFormat="1" ht="41.25" customHeight="1">
      <c r="A25" s="96"/>
      <c r="B25" s="105"/>
      <c r="C25" s="89" t="s">
        <v>14</v>
      </c>
      <c r="D25" s="66">
        <f>SUM(D24)</f>
        <v>1</v>
      </c>
      <c r="E25" s="67">
        <f>SUM(E24)</f>
        <v>5192</v>
      </c>
      <c r="F25" s="129" t="e">
        <f>F20+#REF!+#REF!+#REF!+#REF!+#REF!+#REF!+#REF!</f>
        <v>#REF!</v>
      </c>
      <c r="G25" s="130"/>
      <c r="H25" s="67"/>
      <c r="I25" s="119"/>
      <c r="J25" s="131">
        <f>SUM(J8:J20)</f>
        <v>9</v>
      </c>
      <c r="K25" s="67">
        <f>SUM(K24)</f>
        <v>0</v>
      </c>
      <c r="L25" s="119"/>
      <c r="M25" s="67">
        <f>SUM(M24)</f>
        <v>0</v>
      </c>
      <c r="N25" s="132"/>
      <c r="O25" s="67">
        <f>SUM(O24)</f>
        <v>1558</v>
      </c>
      <c r="P25" s="67"/>
      <c r="Q25" s="67">
        <f>SUM(Q24)</f>
        <v>1298</v>
      </c>
      <c r="R25" s="67">
        <f>SUM(R24)</f>
        <v>0</v>
      </c>
      <c r="S25" s="67"/>
      <c r="T25" s="67"/>
      <c r="U25" s="67"/>
      <c r="V25" s="67">
        <f>SUM(V24)</f>
        <v>3634</v>
      </c>
      <c r="W25" s="67"/>
      <c r="X25" s="67"/>
      <c r="Y25" s="67">
        <f>SUM(Y24)</f>
        <v>11682</v>
      </c>
      <c r="Z25" s="67">
        <f>SUM(Z24)</f>
        <v>867</v>
      </c>
      <c r="AA25" s="160"/>
      <c r="AB25" s="67"/>
      <c r="AC25" s="67">
        <f>SUM(AC24)</f>
        <v>12549</v>
      </c>
      <c r="AD25" s="131"/>
      <c r="AE25" s="131"/>
      <c r="AF25" s="131"/>
      <c r="AG25" s="131"/>
      <c r="AH25" s="131"/>
      <c r="AI25" s="67">
        <f>SUM(AI24)</f>
        <v>0</v>
      </c>
      <c r="AJ25" s="131"/>
      <c r="AK25" s="67">
        <f>SUM(AK24)</f>
        <v>150588</v>
      </c>
    </row>
    <row r="26" spans="1:37" ht="60.75" customHeight="1">
      <c r="A26" s="13" t="s">
        <v>13</v>
      </c>
      <c r="B26" s="105"/>
      <c r="C26" s="88" t="s">
        <v>27</v>
      </c>
      <c r="D26" s="60"/>
      <c r="E26" s="133"/>
      <c r="F26" s="134"/>
      <c r="G26" s="135"/>
      <c r="H26" s="133"/>
      <c r="I26" s="135"/>
      <c r="J26" s="133"/>
      <c r="K26" s="136"/>
      <c r="L26" s="63"/>
      <c r="M26" s="117"/>
      <c r="N26" s="137"/>
      <c r="O26" s="133"/>
      <c r="P26" s="133"/>
      <c r="Q26" s="138"/>
      <c r="R26" s="133"/>
      <c r="S26" s="139"/>
      <c r="T26" s="139"/>
      <c r="U26" s="139"/>
      <c r="V26" s="139"/>
      <c r="W26" s="117"/>
      <c r="X26" s="117"/>
      <c r="Y26" s="133"/>
      <c r="Z26" s="133"/>
      <c r="AA26" s="161"/>
      <c r="AB26" s="133"/>
      <c r="AC26" s="65"/>
      <c r="AD26" s="117"/>
      <c r="AE26" s="117"/>
      <c r="AF26" s="117"/>
      <c r="AG26" s="117"/>
      <c r="AH26" s="117"/>
      <c r="AI26" s="117"/>
      <c r="AJ26" s="117"/>
      <c r="AK26" s="109"/>
    </row>
    <row r="27" spans="1:37" ht="32.25" customHeight="1">
      <c r="A27" s="39">
        <v>9</v>
      </c>
      <c r="B27" s="106" t="s">
        <v>46</v>
      </c>
      <c r="C27" s="86" t="s">
        <v>85</v>
      </c>
      <c r="D27" s="60">
        <v>1</v>
      </c>
      <c r="E27" s="128">
        <v>5192</v>
      </c>
      <c r="F27" s="134"/>
      <c r="G27" s="135">
        <v>0</v>
      </c>
      <c r="H27" s="133">
        <v>0</v>
      </c>
      <c r="I27" s="135"/>
      <c r="J27" s="133"/>
      <c r="K27" s="136"/>
      <c r="L27" s="63"/>
      <c r="M27" s="117"/>
      <c r="N27" s="117">
        <v>30</v>
      </c>
      <c r="O27" s="117">
        <v>1558</v>
      </c>
      <c r="P27" s="133">
        <v>10</v>
      </c>
      <c r="Q27" s="138">
        <v>519</v>
      </c>
      <c r="R27" s="133"/>
      <c r="S27" s="139"/>
      <c r="T27" s="139"/>
      <c r="U27" s="139">
        <v>50</v>
      </c>
      <c r="V27" s="139">
        <v>2596</v>
      </c>
      <c r="W27" s="117"/>
      <c r="X27" s="117"/>
      <c r="Y27" s="117">
        <f>SUM(E27+O27+Q27+V27)</f>
        <v>9865</v>
      </c>
      <c r="Z27" s="133"/>
      <c r="AA27" s="161">
        <v>1415</v>
      </c>
      <c r="AB27" s="133"/>
      <c r="AC27" s="48">
        <f>SUM(Y27+Z27+AA27)</f>
        <v>11280</v>
      </c>
      <c r="AD27" s="117"/>
      <c r="AE27" s="117"/>
      <c r="AF27" s="117"/>
      <c r="AG27" s="117"/>
      <c r="AH27" s="117"/>
      <c r="AI27" s="117"/>
      <c r="AJ27" s="117"/>
      <c r="AK27" s="117">
        <f aca="true" t="shared" si="3" ref="AK27:AK33">(AC27*12)+AF27+AG27+AH27+AI27+AJ27</f>
        <v>135360</v>
      </c>
    </row>
    <row r="28" spans="1:37" ht="45.75" customHeight="1">
      <c r="A28" s="39">
        <v>10</v>
      </c>
      <c r="B28" s="106" t="s">
        <v>47</v>
      </c>
      <c r="C28" s="86" t="s">
        <v>86</v>
      </c>
      <c r="D28" s="60">
        <v>1</v>
      </c>
      <c r="E28" s="128">
        <v>5192</v>
      </c>
      <c r="F28" s="134"/>
      <c r="G28" s="135"/>
      <c r="H28" s="133"/>
      <c r="I28" s="135"/>
      <c r="J28" s="133"/>
      <c r="K28" s="136"/>
      <c r="L28" s="63"/>
      <c r="M28" s="117"/>
      <c r="N28" s="117">
        <v>30</v>
      </c>
      <c r="O28" s="117">
        <v>1558</v>
      </c>
      <c r="P28" s="133">
        <v>10</v>
      </c>
      <c r="Q28" s="138">
        <v>519</v>
      </c>
      <c r="R28" s="133"/>
      <c r="S28" s="139"/>
      <c r="T28" s="139"/>
      <c r="U28" s="139">
        <v>50</v>
      </c>
      <c r="V28" s="139">
        <v>2596</v>
      </c>
      <c r="W28" s="117"/>
      <c r="X28" s="117"/>
      <c r="Y28" s="117">
        <f>SUM(E28+O28+Q28+V28)</f>
        <v>9865</v>
      </c>
      <c r="Z28" s="133"/>
      <c r="AA28" s="161">
        <v>1415</v>
      </c>
      <c r="AB28" s="133"/>
      <c r="AC28" s="48">
        <f>SUM(Y28+Z28+AA28)</f>
        <v>11280</v>
      </c>
      <c r="AD28" s="117"/>
      <c r="AE28" s="117"/>
      <c r="AF28" s="117"/>
      <c r="AG28" s="117"/>
      <c r="AH28" s="117"/>
      <c r="AI28" s="117"/>
      <c r="AJ28" s="117"/>
      <c r="AK28" s="117">
        <f t="shared" si="3"/>
        <v>135360</v>
      </c>
    </row>
    <row r="29" spans="1:37" ht="56.25" customHeight="1">
      <c r="A29" s="39">
        <v>12</v>
      </c>
      <c r="B29" s="106"/>
      <c r="C29" s="103" t="s">
        <v>89</v>
      </c>
      <c r="D29" s="60">
        <v>1</v>
      </c>
      <c r="E29" s="128">
        <v>5192</v>
      </c>
      <c r="F29" s="134"/>
      <c r="G29" s="135"/>
      <c r="H29" s="133"/>
      <c r="I29" s="135"/>
      <c r="J29" s="133"/>
      <c r="K29" s="136"/>
      <c r="L29" s="63"/>
      <c r="M29" s="133"/>
      <c r="N29" s="137"/>
      <c r="O29" s="133"/>
      <c r="P29" s="133">
        <v>10</v>
      </c>
      <c r="Q29" s="138">
        <v>519</v>
      </c>
      <c r="R29" s="133"/>
      <c r="S29" s="139"/>
      <c r="T29" s="139"/>
      <c r="U29" s="140">
        <v>50</v>
      </c>
      <c r="V29" s="141">
        <v>2596</v>
      </c>
      <c r="W29" s="117"/>
      <c r="X29" s="117"/>
      <c r="Y29" s="117">
        <f>SUM(E29+O29+Q29+V29)</f>
        <v>8307</v>
      </c>
      <c r="Z29" s="133"/>
      <c r="AA29" s="161">
        <v>2973</v>
      </c>
      <c r="AB29" s="133"/>
      <c r="AC29" s="48">
        <f>SUM(Y29+Z29+AA29)</f>
        <v>11280</v>
      </c>
      <c r="AD29" s="117"/>
      <c r="AE29" s="117"/>
      <c r="AF29" s="133"/>
      <c r="AG29" s="133"/>
      <c r="AH29" s="133"/>
      <c r="AI29" s="133"/>
      <c r="AJ29" s="117"/>
      <c r="AK29" s="117">
        <f>(AC29*12)+AF29+AG29+AH29+AI29+AJ29</f>
        <v>135360</v>
      </c>
    </row>
    <row r="30" spans="1:37" ht="75.75" customHeight="1">
      <c r="A30" s="39">
        <v>13</v>
      </c>
      <c r="B30" s="104" t="s">
        <v>90</v>
      </c>
      <c r="C30" s="86" t="s">
        <v>91</v>
      </c>
      <c r="D30" s="60">
        <v>1</v>
      </c>
      <c r="E30" s="133">
        <v>5453</v>
      </c>
      <c r="F30" s="134"/>
      <c r="G30" s="135"/>
      <c r="H30" s="133"/>
      <c r="I30" s="135"/>
      <c r="J30" s="133"/>
      <c r="K30" s="136"/>
      <c r="L30" s="63"/>
      <c r="M30" s="133"/>
      <c r="N30" s="137">
        <v>10</v>
      </c>
      <c r="O30" s="133"/>
      <c r="P30" s="133">
        <v>50</v>
      </c>
      <c r="Q30" s="138">
        <v>2727</v>
      </c>
      <c r="R30" s="133"/>
      <c r="S30" s="139"/>
      <c r="T30" s="139"/>
      <c r="U30" s="140">
        <v>100</v>
      </c>
      <c r="V30" s="141">
        <v>5453</v>
      </c>
      <c r="W30" s="117"/>
      <c r="X30" s="117"/>
      <c r="Y30" s="117">
        <f>SUM(E30+O30+Q30+V30)</f>
        <v>13633</v>
      </c>
      <c r="Z30" s="133">
        <v>909</v>
      </c>
      <c r="AA30" s="161"/>
      <c r="AB30" s="133"/>
      <c r="AC30" s="48">
        <f>SUM(Y30+Z30+AA30)</f>
        <v>14542</v>
      </c>
      <c r="AD30" s="117"/>
      <c r="AE30" s="117"/>
      <c r="AF30" s="133"/>
      <c r="AG30" s="133"/>
      <c r="AH30" s="133"/>
      <c r="AI30" s="133">
        <v>10906</v>
      </c>
      <c r="AJ30" s="117"/>
      <c r="AK30" s="117">
        <f t="shared" si="3"/>
        <v>185410</v>
      </c>
    </row>
    <row r="31" spans="1:37" s="10" customFormat="1" ht="36.75" customHeight="1">
      <c r="A31" s="39"/>
      <c r="B31" s="106"/>
      <c r="C31" s="88" t="s">
        <v>24</v>
      </c>
      <c r="D31" s="61">
        <f>SUM(D27:D30)</f>
        <v>4</v>
      </c>
      <c r="E31" s="47">
        <f>SUM(E27:E30)</f>
        <v>21029</v>
      </c>
      <c r="F31" s="142"/>
      <c r="G31" s="143"/>
      <c r="H31" s="47"/>
      <c r="I31" s="143"/>
      <c r="J31" s="47"/>
      <c r="K31" s="144"/>
      <c r="L31" s="51"/>
      <c r="M31" s="47">
        <f>SUM(M27:M30)</f>
        <v>0</v>
      </c>
      <c r="N31" s="145"/>
      <c r="O31" s="47">
        <f>SUM(O27:O30)</f>
        <v>3116</v>
      </c>
      <c r="P31" s="47"/>
      <c r="Q31" s="47">
        <f>SUM(Q27:Q30)</f>
        <v>4284</v>
      </c>
      <c r="R31" s="47">
        <f>SUM(R27:R28)</f>
        <v>0</v>
      </c>
      <c r="S31" s="102"/>
      <c r="T31" s="102"/>
      <c r="U31" s="102"/>
      <c r="V31" s="47">
        <f>SUM(V27:V30)</f>
        <v>13241</v>
      </c>
      <c r="W31" s="48"/>
      <c r="X31" s="48"/>
      <c r="Y31" s="47">
        <f>SUM(Y27:Y30)</f>
        <v>41670</v>
      </c>
      <c r="Z31" s="47">
        <f>SUM(Z27:Z30)</f>
        <v>909</v>
      </c>
      <c r="AA31" s="162">
        <f>SUM(AA27:AA30)</f>
        <v>5803</v>
      </c>
      <c r="AB31" s="47"/>
      <c r="AC31" s="47">
        <f>SUM(AC27:AC30)</f>
        <v>48382</v>
      </c>
      <c r="AD31" s="48"/>
      <c r="AE31" s="48"/>
      <c r="AF31" s="47"/>
      <c r="AG31" s="47"/>
      <c r="AH31" s="47"/>
      <c r="AI31" s="47">
        <f>SUM(AI27:AI30)</f>
        <v>10906</v>
      </c>
      <c r="AJ31" s="48"/>
      <c r="AK31" s="47">
        <f>SUM(AK27:AK30)</f>
        <v>591490</v>
      </c>
    </row>
    <row r="32" spans="1:37" ht="56.25" customHeight="1">
      <c r="A32" s="39">
        <v>14</v>
      </c>
      <c r="B32" s="106" t="s">
        <v>84</v>
      </c>
      <c r="C32" s="86" t="s">
        <v>41</v>
      </c>
      <c r="D32" s="60">
        <v>1</v>
      </c>
      <c r="E32" s="133">
        <v>4611</v>
      </c>
      <c r="F32" s="134"/>
      <c r="G32" s="135"/>
      <c r="H32" s="133"/>
      <c r="I32" s="135"/>
      <c r="J32" s="133"/>
      <c r="K32" s="136"/>
      <c r="L32" s="63"/>
      <c r="M32" s="117"/>
      <c r="N32" s="137"/>
      <c r="O32" s="133"/>
      <c r="P32" s="133"/>
      <c r="Q32" s="138">
        <v>2306</v>
      </c>
      <c r="R32" s="133"/>
      <c r="S32" s="139">
        <v>70</v>
      </c>
      <c r="T32" s="139">
        <v>3228</v>
      </c>
      <c r="U32" s="139">
        <v>50</v>
      </c>
      <c r="V32" s="139">
        <v>2306</v>
      </c>
      <c r="W32" s="117">
        <v>10</v>
      </c>
      <c r="X32" s="117">
        <v>461</v>
      </c>
      <c r="Y32" s="133">
        <f>SUM(E32+Q32+T32+V32+X32)</f>
        <v>12912</v>
      </c>
      <c r="Z32" s="133"/>
      <c r="AA32" s="161"/>
      <c r="AB32" s="133"/>
      <c r="AC32" s="48">
        <f>SUM(Y32)</f>
        <v>12912</v>
      </c>
      <c r="AD32" s="117"/>
      <c r="AE32" s="117"/>
      <c r="AF32" s="117"/>
      <c r="AG32" s="117"/>
      <c r="AH32" s="117"/>
      <c r="AI32" s="117"/>
      <c r="AJ32" s="117"/>
      <c r="AK32" s="117">
        <f t="shared" si="3"/>
        <v>154944</v>
      </c>
    </row>
    <row r="33" spans="1:37" ht="81.75" customHeight="1">
      <c r="A33" s="40">
        <v>15</v>
      </c>
      <c r="B33" s="104" t="s">
        <v>54</v>
      </c>
      <c r="C33" s="86" t="s">
        <v>48</v>
      </c>
      <c r="D33" s="63">
        <v>0.25</v>
      </c>
      <c r="E33" s="117">
        <v>969</v>
      </c>
      <c r="F33" s="146"/>
      <c r="G33" s="63"/>
      <c r="H33" s="117"/>
      <c r="I33" s="63"/>
      <c r="J33" s="117"/>
      <c r="K33" s="117"/>
      <c r="L33" s="63"/>
      <c r="M33" s="117"/>
      <c r="N33" s="117"/>
      <c r="O33" s="117"/>
      <c r="P33" s="117"/>
      <c r="Q33" s="112">
        <v>242</v>
      </c>
      <c r="R33" s="117"/>
      <c r="S33" s="139"/>
      <c r="T33" s="139"/>
      <c r="U33" s="139">
        <v>50</v>
      </c>
      <c r="V33" s="139">
        <v>485</v>
      </c>
      <c r="W33" s="117"/>
      <c r="X33" s="117"/>
      <c r="Y33" s="133">
        <f>SUM(E33+Q33+V33)</f>
        <v>1696</v>
      </c>
      <c r="Z33" s="117"/>
      <c r="AA33" s="156">
        <v>1124</v>
      </c>
      <c r="AB33" s="117"/>
      <c r="AC33" s="48">
        <f>SUM(Y33+AA33)</f>
        <v>2820</v>
      </c>
      <c r="AD33" s="117"/>
      <c r="AE33" s="117"/>
      <c r="AF33" s="117"/>
      <c r="AG33" s="117"/>
      <c r="AH33" s="117"/>
      <c r="AI33" s="117"/>
      <c r="AJ33" s="117"/>
      <c r="AK33" s="117">
        <f t="shared" si="3"/>
        <v>33840</v>
      </c>
    </row>
    <row r="34" spans="1:37" ht="81.75" customHeight="1">
      <c r="A34" s="40">
        <v>16</v>
      </c>
      <c r="B34" s="104"/>
      <c r="C34" s="86" t="s">
        <v>48</v>
      </c>
      <c r="D34" s="63">
        <v>0.25</v>
      </c>
      <c r="E34" s="117">
        <v>969</v>
      </c>
      <c r="F34" s="146"/>
      <c r="G34" s="63"/>
      <c r="H34" s="117"/>
      <c r="I34" s="63"/>
      <c r="J34" s="117"/>
      <c r="K34" s="117"/>
      <c r="L34" s="63"/>
      <c r="M34" s="117"/>
      <c r="N34" s="117"/>
      <c r="O34" s="117"/>
      <c r="P34" s="117"/>
      <c r="Q34" s="112">
        <v>242</v>
      </c>
      <c r="R34" s="117"/>
      <c r="S34" s="139"/>
      <c r="T34" s="139"/>
      <c r="U34" s="139">
        <v>50</v>
      </c>
      <c r="V34" s="139">
        <v>485</v>
      </c>
      <c r="W34" s="117"/>
      <c r="X34" s="117"/>
      <c r="Y34" s="133">
        <f>SUM(E34+Q34+V34)</f>
        <v>1696</v>
      </c>
      <c r="Z34" s="117"/>
      <c r="AA34" s="156">
        <v>1124</v>
      </c>
      <c r="AB34" s="117"/>
      <c r="AC34" s="48">
        <f>SUM(Y34+AA34)</f>
        <v>2820</v>
      </c>
      <c r="AD34" s="117"/>
      <c r="AE34" s="117"/>
      <c r="AF34" s="117"/>
      <c r="AG34" s="117"/>
      <c r="AH34" s="117"/>
      <c r="AI34" s="117"/>
      <c r="AJ34" s="117"/>
      <c r="AK34" s="117">
        <f>(AC34*12)+AF34+AG34+AH34+AI34+AJ34</f>
        <v>33840</v>
      </c>
    </row>
    <row r="35" spans="1:37" ht="35.25" customHeight="1">
      <c r="A35" s="40">
        <v>17</v>
      </c>
      <c r="B35" s="104"/>
      <c r="C35" s="86" t="s">
        <v>49</v>
      </c>
      <c r="D35" s="62">
        <v>0.5</v>
      </c>
      <c r="E35" s="117">
        <v>1938</v>
      </c>
      <c r="F35" s="146"/>
      <c r="G35" s="63"/>
      <c r="H35" s="117"/>
      <c r="I35" s="63"/>
      <c r="J35" s="117"/>
      <c r="K35" s="117"/>
      <c r="L35" s="63"/>
      <c r="M35" s="117"/>
      <c r="N35" s="117"/>
      <c r="O35" s="117"/>
      <c r="P35" s="117"/>
      <c r="Q35" s="112">
        <v>485</v>
      </c>
      <c r="R35" s="117"/>
      <c r="S35" s="139"/>
      <c r="T35" s="139"/>
      <c r="U35" s="139">
        <v>35</v>
      </c>
      <c r="V35" s="139">
        <v>679</v>
      </c>
      <c r="W35" s="117"/>
      <c r="X35" s="117"/>
      <c r="Y35" s="133">
        <f>SUM(E35+Q35+V35)</f>
        <v>3102</v>
      </c>
      <c r="Z35" s="117"/>
      <c r="AA35" s="156">
        <v>2538</v>
      </c>
      <c r="AB35" s="117"/>
      <c r="AC35" s="48">
        <f>SUM(Y35+AA35)</f>
        <v>5640</v>
      </c>
      <c r="AD35" s="117"/>
      <c r="AE35" s="117"/>
      <c r="AF35" s="117"/>
      <c r="AG35" s="117"/>
      <c r="AH35" s="117"/>
      <c r="AI35" s="117"/>
      <c r="AJ35" s="117"/>
      <c r="AK35" s="117">
        <f>(AC35*6)+AF35+AG35+AH35+AI35+AJ35</f>
        <v>33840</v>
      </c>
    </row>
    <row r="36" spans="1:37" ht="41.25" customHeight="1">
      <c r="A36" s="97">
        <v>18</v>
      </c>
      <c r="B36" s="107"/>
      <c r="C36" s="86" t="s">
        <v>49</v>
      </c>
      <c r="D36" s="62">
        <v>0.5</v>
      </c>
      <c r="E36" s="117">
        <v>1938</v>
      </c>
      <c r="F36" s="146"/>
      <c r="G36" s="63"/>
      <c r="H36" s="117"/>
      <c r="I36" s="63"/>
      <c r="J36" s="117"/>
      <c r="K36" s="117"/>
      <c r="L36" s="63"/>
      <c r="M36" s="117"/>
      <c r="N36" s="117"/>
      <c r="O36" s="117"/>
      <c r="P36" s="117"/>
      <c r="Q36" s="112">
        <v>485</v>
      </c>
      <c r="R36" s="117"/>
      <c r="S36" s="139"/>
      <c r="T36" s="139"/>
      <c r="U36" s="139">
        <v>35</v>
      </c>
      <c r="V36" s="139">
        <v>679</v>
      </c>
      <c r="W36" s="117"/>
      <c r="X36" s="117"/>
      <c r="Y36" s="133">
        <f>SUM(E36+Q36+V36)</f>
        <v>3102</v>
      </c>
      <c r="Z36" s="117"/>
      <c r="AA36" s="156">
        <v>2538</v>
      </c>
      <c r="AB36" s="117"/>
      <c r="AC36" s="48">
        <f>SUM(Y36+AA36)</f>
        <v>5640</v>
      </c>
      <c r="AD36" s="117"/>
      <c r="AE36" s="117"/>
      <c r="AF36" s="117"/>
      <c r="AG36" s="117"/>
      <c r="AH36" s="117"/>
      <c r="AI36" s="117"/>
      <c r="AJ36" s="117"/>
      <c r="AK36" s="117">
        <f>(AC36*6)+AF36+AG36+AH36+AI36+AJ36</f>
        <v>33840</v>
      </c>
    </row>
    <row r="37" spans="1:37" s="10" customFormat="1" ht="58.5" customHeight="1">
      <c r="A37" s="97"/>
      <c r="B37" s="107"/>
      <c r="C37" s="88" t="s">
        <v>25</v>
      </c>
      <c r="D37" s="51">
        <f>SUM(D32:D36)</f>
        <v>2.5</v>
      </c>
      <c r="E37" s="48">
        <f>SUM(E32:E36)</f>
        <v>10425</v>
      </c>
      <c r="F37" s="147"/>
      <c r="G37" s="51"/>
      <c r="H37" s="48">
        <f>SUM(H32:H36)</f>
        <v>0</v>
      </c>
      <c r="I37" s="51"/>
      <c r="J37" s="48"/>
      <c r="K37" s="48">
        <f>SUM(K32:K36)</f>
        <v>0</v>
      </c>
      <c r="L37" s="51"/>
      <c r="M37" s="48">
        <f>SUM(M32:M36)</f>
        <v>0</v>
      </c>
      <c r="N37" s="48"/>
      <c r="O37" s="48">
        <f>SUM(O32:O36)</f>
        <v>0</v>
      </c>
      <c r="P37" s="48"/>
      <c r="Q37" s="48">
        <f>SUM(Q32:Q36)</f>
        <v>3760</v>
      </c>
      <c r="R37" s="48">
        <f>SUM(R32:R36)</f>
        <v>0</v>
      </c>
      <c r="S37" s="102"/>
      <c r="T37" s="48">
        <f>SUM(T32:T36)</f>
        <v>3228</v>
      </c>
      <c r="U37" s="102"/>
      <c r="V37" s="48">
        <f>SUM(V32:V36)</f>
        <v>4634</v>
      </c>
      <c r="W37" s="48"/>
      <c r="X37" s="48">
        <f>SUM(X32:X36)</f>
        <v>461</v>
      </c>
      <c r="Y37" s="48">
        <f>SUM(Y32:Y36)</f>
        <v>22508</v>
      </c>
      <c r="Z37" s="48">
        <f>SUM(Z32:Z36)</f>
        <v>0</v>
      </c>
      <c r="AA37" s="163">
        <f>SUM(AA32:AA36)</f>
        <v>7324</v>
      </c>
      <c r="AB37" s="48"/>
      <c r="AC37" s="48">
        <f>SUM(AC32:AC36)</f>
        <v>29832</v>
      </c>
      <c r="AD37" s="48"/>
      <c r="AE37" s="48"/>
      <c r="AF37" s="48"/>
      <c r="AG37" s="48"/>
      <c r="AH37" s="48"/>
      <c r="AI37" s="48"/>
      <c r="AJ37" s="48"/>
      <c r="AK37" s="48">
        <f>SUM(AK32:AK36)</f>
        <v>290304</v>
      </c>
    </row>
    <row r="38" spans="1:37" s="10" customFormat="1" ht="44.25" customHeight="1">
      <c r="A38" s="40"/>
      <c r="B38" s="104"/>
      <c r="C38" s="89" t="s">
        <v>15</v>
      </c>
      <c r="D38" s="68">
        <f>SUM(D31+D37)</f>
        <v>6.5</v>
      </c>
      <c r="E38" s="65">
        <f>SUM(E31+E37)</f>
        <v>31454</v>
      </c>
      <c r="F38" s="110" t="e">
        <f>#REF!+#REF!+#REF!+#REF!+#REF!+#REF!+#REF!+#REF!</f>
        <v>#REF!</v>
      </c>
      <c r="G38" s="68"/>
      <c r="H38" s="65">
        <f>SUM(H31+H37)</f>
        <v>0</v>
      </c>
      <c r="I38" s="121"/>
      <c r="J38" s="48" t="e">
        <f>SUM(J21:J25)</f>
        <v>#REF!</v>
      </c>
      <c r="K38" s="65">
        <f>SUM(K31+K37)</f>
        <v>0</v>
      </c>
      <c r="L38" s="121"/>
      <c r="M38" s="65">
        <f>SUM(M31+M37)</f>
        <v>0</v>
      </c>
      <c r="N38" s="48"/>
      <c r="O38" s="65"/>
      <c r="P38" s="65"/>
      <c r="Q38" s="65">
        <f>SUM(Q31+Q37)</f>
        <v>8044</v>
      </c>
      <c r="R38" s="65">
        <f>SUM(R31+R37)</f>
        <v>0</v>
      </c>
      <c r="S38" s="65"/>
      <c r="T38" s="65">
        <f>SUM(T31+T37)</f>
        <v>3228</v>
      </c>
      <c r="U38" s="65"/>
      <c r="V38" s="65">
        <f>SUM(V31+V37)</f>
        <v>17875</v>
      </c>
      <c r="W38" s="65"/>
      <c r="X38" s="65">
        <f>SUM(X31+X37)</f>
        <v>461</v>
      </c>
      <c r="Y38" s="65">
        <f>SUM(Y31+Y37)</f>
        <v>64178</v>
      </c>
      <c r="Z38" s="65">
        <f>SUM(Z31+Z37)</f>
        <v>909</v>
      </c>
      <c r="AA38" s="65">
        <f>SUM(AA31+AA37)</f>
        <v>13127</v>
      </c>
      <c r="AB38" s="65"/>
      <c r="AC38" s="65">
        <f>SUM(AC31+AC37)</f>
        <v>78214</v>
      </c>
      <c r="AD38" s="48"/>
      <c r="AE38" s="48"/>
      <c r="AF38" s="48"/>
      <c r="AG38" s="48"/>
      <c r="AH38" s="65">
        <f>SUM(AH31+AH37)</f>
        <v>0</v>
      </c>
      <c r="AI38" s="65">
        <f>SUM(AI31+AI37)</f>
        <v>10906</v>
      </c>
      <c r="AJ38" s="65">
        <f>SUM(AJ31+AJ37)</f>
        <v>0</v>
      </c>
      <c r="AK38" s="65">
        <f>SUM(AK31+AK37)</f>
        <v>881794</v>
      </c>
    </row>
    <row r="39" spans="1:37" ht="56.25" customHeight="1">
      <c r="A39" s="97"/>
      <c r="B39" s="44"/>
      <c r="C39" s="91" t="s">
        <v>16</v>
      </c>
      <c r="D39" s="51">
        <f>SUM(D22+D25+D38)</f>
        <v>14.5</v>
      </c>
      <c r="E39" s="48">
        <f>SUM(E22+E25+E38)</f>
        <v>73900</v>
      </c>
      <c r="F39" s="65"/>
      <c r="G39" s="51"/>
      <c r="H39" s="48">
        <f>SUM(H22+H25+H38)</f>
        <v>52262.14</v>
      </c>
      <c r="I39" s="51"/>
      <c r="J39" s="48"/>
      <c r="K39" s="48">
        <f>SUM(K22+K25+K38)</f>
        <v>15376</v>
      </c>
      <c r="L39" s="51"/>
      <c r="M39" s="48">
        <f>SUM(M22+M25+M38)</f>
        <v>54864</v>
      </c>
      <c r="N39" s="48"/>
      <c r="O39" s="48">
        <f>SUM(O22+O25+O38)</f>
        <v>8841</v>
      </c>
      <c r="P39" s="48"/>
      <c r="Q39" s="48">
        <f>SUM(Q22+Q25+Q38)</f>
        <v>9342</v>
      </c>
      <c r="R39" s="48">
        <f>SUM(R22+R25+R38)</f>
        <v>26133</v>
      </c>
      <c r="S39" s="48"/>
      <c r="T39" s="48">
        <f>SUM(T22+T25+T38)</f>
        <v>3228</v>
      </c>
      <c r="U39" s="48"/>
      <c r="V39" s="48">
        <f>SUM(V22+V25+V38)</f>
        <v>21509</v>
      </c>
      <c r="W39" s="48"/>
      <c r="X39" s="48">
        <f>SUM(X22+X25+X38)</f>
        <v>461</v>
      </c>
      <c r="Y39" s="48">
        <f>SUM(Y22+Y25+Y38)</f>
        <v>231778.14</v>
      </c>
      <c r="Z39" s="48">
        <f>SUM(Z22+Z25+Z38)</f>
        <v>1776</v>
      </c>
      <c r="AA39" s="48">
        <f>SUM(AA22+AA25+AA38)</f>
        <v>13127</v>
      </c>
      <c r="AB39" s="48">
        <f>SUM(AB22+AB25+AB38)</f>
        <v>0</v>
      </c>
      <c r="AC39" s="48">
        <f>SUM(AC22+AC25+AC38)</f>
        <v>246681.14</v>
      </c>
      <c r="AD39" s="117"/>
      <c r="AE39" s="117"/>
      <c r="AF39" s="48">
        <f>SUM(AF22+AF25+AF38)</f>
        <v>313580.56</v>
      </c>
      <c r="AG39" s="48">
        <f>SUM(AG22+AG25+AG38)</f>
        <v>125429.136</v>
      </c>
      <c r="AH39" s="48">
        <f>SUM(AH22+AH25+AH38)</f>
        <v>52262.14</v>
      </c>
      <c r="AI39" s="48">
        <f>SUM(AI22+AI25+AI38)</f>
        <v>10906</v>
      </c>
      <c r="AJ39" s="48">
        <f>SUM(AJ22+AJ25+AJ38)</f>
        <v>104524.28</v>
      </c>
      <c r="AK39" s="48">
        <f>SUM(AK22+AK25+AK38)</f>
        <v>3499195.796</v>
      </c>
    </row>
    <row r="40" spans="1:37" ht="56.25" customHeight="1">
      <c r="A40" s="98"/>
      <c r="B40" s="45"/>
      <c r="C40" s="200" t="s">
        <v>87</v>
      </c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81"/>
      <c r="Q40" s="77"/>
      <c r="R40" s="79" t="s">
        <v>50</v>
      </c>
      <c r="S40" s="54"/>
      <c r="T40" s="54"/>
      <c r="U40" s="54"/>
      <c r="V40" s="54"/>
      <c r="W40" s="54"/>
      <c r="X40" s="54"/>
      <c r="Y40" s="54"/>
      <c r="Z40" s="77"/>
      <c r="AA40" s="164"/>
      <c r="AB40" s="77"/>
      <c r="AC40" s="77"/>
      <c r="AD40" s="78"/>
      <c r="AE40" s="78"/>
      <c r="AF40" s="77"/>
      <c r="AG40" s="77"/>
      <c r="AH40" s="77"/>
      <c r="AI40" s="77"/>
      <c r="AJ40" s="77"/>
      <c r="AK40" s="77"/>
    </row>
    <row r="41" spans="1:36" ht="12.75" customHeight="1">
      <c r="A41" s="98"/>
      <c r="B41" s="45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32"/>
      <c r="Q41" s="32"/>
      <c r="R41" s="79"/>
      <c r="S41" s="54"/>
      <c r="T41" s="54"/>
      <c r="U41" s="54"/>
      <c r="V41" s="54"/>
      <c r="W41" s="54"/>
      <c r="X41" s="54"/>
      <c r="Y41" s="54"/>
      <c r="Z41" s="54"/>
      <c r="AA41" s="165"/>
      <c r="AB41" s="54"/>
      <c r="AC41" s="54"/>
      <c r="AD41" s="16"/>
      <c r="AE41" s="16"/>
      <c r="AF41" s="16"/>
      <c r="AG41" s="16"/>
      <c r="AH41" s="16"/>
      <c r="AI41" s="16"/>
      <c r="AJ41" s="16"/>
    </row>
    <row r="42" spans="1:37" s="70" customFormat="1" ht="21" customHeight="1">
      <c r="A42" s="99"/>
      <c r="B42" s="69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32"/>
      <c r="Q42" s="32"/>
      <c r="R42" s="54"/>
      <c r="S42" s="54"/>
      <c r="T42" s="54"/>
      <c r="U42" s="54"/>
      <c r="V42" s="54"/>
      <c r="W42" s="54"/>
      <c r="X42" s="54"/>
      <c r="Y42" s="54"/>
      <c r="Z42" s="54"/>
      <c r="AA42" s="165"/>
      <c r="AB42" s="54"/>
      <c r="AC42" s="54"/>
      <c r="AG42" s="191" t="s">
        <v>65</v>
      </c>
      <c r="AH42" s="191"/>
      <c r="AI42" s="191"/>
      <c r="AJ42" s="191"/>
      <c r="AK42" s="71">
        <f>SUM(AK39-AK24-AF39)</f>
        <v>3035027.236</v>
      </c>
    </row>
    <row r="43" spans="1:37" s="33" customFormat="1" ht="23.25" customHeight="1">
      <c r="A43" s="100"/>
      <c r="B43" s="72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32"/>
      <c r="Q43" s="32"/>
      <c r="R43" s="181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G43" s="191" t="s">
        <v>66</v>
      </c>
      <c r="AH43" s="191"/>
      <c r="AI43" s="191"/>
      <c r="AJ43" s="191"/>
      <c r="AK43" s="71">
        <f>AF39</f>
        <v>313580.56</v>
      </c>
    </row>
    <row r="44" spans="1:37" s="33" customFormat="1" ht="19.5" customHeight="1">
      <c r="A44" s="101"/>
      <c r="B44" s="73"/>
      <c r="C44" s="16"/>
      <c r="D44" s="74"/>
      <c r="H44" s="71"/>
      <c r="S44" s="75"/>
      <c r="U44" s="75"/>
      <c r="AA44" s="166"/>
      <c r="AG44" s="191" t="s">
        <v>67</v>
      </c>
      <c r="AH44" s="191"/>
      <c r="AI44" s="191"/>
      <c r="AJ44" s="191"/>
      <c r="AK44" s="71">
        <f>SUM(AK42+AK43)*30.2/100</f>
        <v>1011279.554392</v>
      </c>
    </row>
    <row r="45" spans="1:37" s="33" customFormat="1" ht="19.5" customHeight="1">
      <c r="A45" s="101"/>
      <c r="B45" s="73"/>
      <c r="C45" s="16"/>
      <c r="D45" s="74"/>
      <c r="S45" s="75"/>
      <c r="U45" s="75"/>
      <c r="AA45" s="166"/>
      <c r="AG45" s="191" t="s">
        <v>68</v>
      </c>
      <c r="AH45" s="191"/>
      <c r="AI45" s="191"/>
      <c r="AJ45" s="191"/>
      <c r="AK45" s="71">
        <f>SUM(AK42+AK44)</f>
        <v>4046306.790392</v>
      </c>
    </row>
    <row r="46" spans="1:37" s="33" customFormat="1" ht="19.5" customHeight="1">
      <c r="A46" s="101"/>
      <c r="B46" s="73"/>
      <c r="C46" s="16"/>
      <c r="D46" s="74"/>
      <c r="S46" s="75"/>
      <c r="U46" s="75"/>
      <c r="AA46" s="166"/>
      <c r="AG46" s="191"/>
      <c r="AH46" s="191"/>
      <c r="AI46" s="191"/>
      <c r="AJ46" s="191"/>
      <c r="AK46" s="71"/>
    </row>
    <row r="47" spans="33:37" ht="19.5" customHeight="1">
      <c r="AG47" s="191"/>
      <c r="AH47" s="191"/>
      <c r="AI47" s="191"/>
      <c r="AJ47" s="191"/>
      <c r="AK47" s="71"/>
    </row>
    <row r="48" spans="33:38" ht="19.5" customHeight="1">
      <c r="AG48" s="82"/>
      <c r="AH48" s="191" t="s">
        <v>73</v>
      </c>
      <c r="AI48" s="191"/>
      <c r="AJ48" s="191"/>
      <c r="AK48" s="71">
        <f>AK22-AF22</f>
        <v>2153233.236</v>
      </c>
      <c r="AL48" s="33"/>
    </row>
    <row r="49" spans="33:38" ht="19.5" customHeight="1">
      <c r="AG49" s="33"/>
      <c r="AH49" s="201" t="s">
        <v>74</v>
      </c>
      <c r="AI49" s="201"/>
      <c r="AJ49" s="201"/>
      <c r="AK49" s="71">
        <f>SUM(AK48*30.2/100)</f>
        <v>650276.437272</v>
      </c>
      <c r="AL49" s="33"/>
    </row>
    <row r="50" spans="33:38" ht="19.5" customHeight="1">
      <c r="AG50" s="33"/>
      <c r="AH50" s="201" t="s">
        <v>76</v>
      </c>
      <c r="AI50" s="201"/>
      <c r="AJ50" s="201"/>
      <c r="AK50" s="71">
        <f>AF39*30.2/100</f>
        <v>94701.32912000001</v>
      </c>
      <c r="AL50" s="33"/>
    </row>
    <row r="51" spans="33:38" ht="19.5" customHeight="1">
      <c r="AG51" s="33"/>
      <c r="AH51" s="201" t="s">
        <v>77</v>
      </c>
      <c r="AI51" s="201"/>
      <c r="AJ51" s="201"/>
      <c r="AK51" s="71">
        <f>AK49+AK50</f>
        <v>744977.766392</v>
      </c>
      <c r="AL51" s="33"/>
    </row>
    <row r="52" spans="33:38" ht="19.5" customHeight="1">
      <c r="AG52" s="33"/>
      <c r="AH52" s="33"/>
      <c r="AI52" s="201" t="s">
        <v>75</v>
      </c>
      <c r="AJ52" s="201"/>
      <c r="AK52" s="71">
        <f>AK48+AK51</f>
        <v>2898211.002392</v>
      </c>
      <c r="AL52" s="33"/>
    </row>
    <row r="53" spans="33:38" ht="19.5" customHeight="1">
      <c r="AG53" s="33"/>
      <c r="AH53" s="33"/>
      <c r="AI53" s="76"/>
      <c r="AJ53" s="76"/>
      <c r="AK53" s="71"/>
      <c r="AL53" s="33"/>
    </row>
    <row r="54" spans="33:38" ht="19.5" customHeight="1">
      <c r="AG54" s="191" t="s">
        <v>69</v>
      </c>
      <c r="AH54" s="191"/>
      <c r="AI54" s="191"/>
      <c r="AJ54" s="191"/>
      <c r="AK54" s="92">
        <f>AK37</f>
        <v>290304</v>
      </c>
      <c r="AL54" s="33"/>
    </row>
    <row r="55" spans="33:38" ht="19.5" customHeight="1">
      <c r="AG55" s="191" t="s">
        <v>70</v>
      </c>
      <c r="AH55" s="191"/>
      <c r="AI55" s="191"/>
      <c r="AJ55" s="191"/>
      <c r="AK55" s="92">
        <f>AK54*30.2/100</f>
        <v>87671.80799999999</v>
      </c>
      <c r="AL55" s="33"/>
    </row>
    <row r="56" spans="33:38" ht="19.5" customHeight="1">
      <c r="AG56" s="82"/>
      <c r="AH56" s="82"/>
      <c r="AI56" s="191" t="s">
        <v>72</v>
      </c>
      <c r="AJ56" s="191"/>
      <c r="AK56" s="92">
        <f>AK54+AK55</f>
        <v>377975.80799999996</v>
      </c>
      <c r="AL56" s="33"/>
    </row>
    <row r="57" spans="33:38" ht="19.5" customHeight="1">
      <c r="AG57" s="82"/>
      <c r="AH57" s="82"/>
      <c r="AI57" s="82"/>
      <c r="AJ57" s="82"/>
      <c r="AK57" s="92"/>
      <c r="AL57" s="33"/>
    </row>
    <row r="58" spans="33:38" ht="19.5" customHeight="1">
      <c r="AG58" s="191" t="s">
        <v>71</v>
      </c>
      <c r="AH58" s="191"/>
      <c r="AI58" s="191"/>
      <c r="AJ58" s="191"/>
      <c r="AK58" s="71">
        <f>AK31</f>
        <v>591490</v>
      </c>
      <c r="AL58" s="33"/>
    </row>
    <row r="59" spans="33:38" ht="19.5" customHeight="1">
      <c r="AG59" s="191" t="s">
        <v>78</v>
      </c>
      <c r="AH59" s="191"/>
      <c r="AI59" s="191"/>
      <c r="AJ59" s="191"/>
      <c r="AK59" s="71">
        <f>AK58*30.2/100</f>
        <v>178629.98</v>
      </c>
      <c r="AL59" s="33"/>
    </row>
    <row r="60" spans="33:38" ht="19.5" customHeight="1">
      <c r="AG60" s="33"/>
      <c r="AH60" s="191" t="s">
        <v>81</v>
      </c>
      <c r="AI60" s="191"/>
      <c r="AJ60" s="191"/>
      <c r="AK60" s="71">
        <f>AK58+AK59</f>
        <v>770119.98</v>
      </c>
      <c r="AL60" s="33"/>
    </row>
    <row r="63" spans="35:37" ht="19.5" customHeight="1">
      <c r="AI63" s="33" t="s">
        <v>82</v>
      </c>
      <c r="AJ63" s="33"/>
      <c r="AK63" s="71">
        <f>AK52+AK56+AK60</f>
        <v>4046306.7903919998</v>
      </c>
    </row>
    <row r="64" spans="34:37" ht="19.5" customHeight="1">
      <c r="AH64" s="191" t="s">
        <v>83</v>
      </c>
      <c r="AI64" s="191"/>
      <c r="AJ64" s="191"/>
      <c r="AK64" s="71">
        <f>AK56+AK60</f>
        <v>1148095.788</v>
      </c>
    </row>
  </sheetData>
  <sheetProtection/>
  <mergeCells count="41">
    <mergeCell ref="AH60:AJ60"/>
    <mergeCell ref="AH64:AJ64"/>
    <mergeCell ref="AG59:AJ59"/>
    <mergeCell ref="AH48:AJ48"/>
    <mergeCell ref="AH49:AJ49"/>
    <mergeCell ref="AI52:AJ52"/>
    <mergeCell ref="AH50:AJ50"/>
    <mergeCell ref="AH51:AJ51"/>
    <mergeCell ref="AG54:AJ54"/>
    <mergeCell ref="AG58:AJ58"/>
    <mergeCell ref="AG44:AJ44"/>
    <mergeCell ref="AG45:AJ45"/>
    <mergeCell ref="AG46:AJ46"/>
    <mergeCell ref="AG47:AJ47"/>
    <mergeCell ref="AG55:AJ55"/>
    <mergeCell ref="AI56:AJ56"/>
    <mergeCell ref="AG43:AJ43"/>
    <mergeCell ref="A8:A9"/>
    <mergeCell ref="C8:C9"/>
    <mergeCell ref="D8:D9"/>
    <mergeCell ref="E8:F8"/>
    <mergeCell ref="G8:H8"/>
    <mergeCell ref="B8:B9"/>
    <mergeCell ref="C40:O40"/>
    <mergeCell ref="K3:M3"/>
    <mergeCell ref="U8:V8"/>
    <mergeCell ref="C41:O42"/>
    <mergeCell ref="AF7:AJ7"/>
    <mergeCell ref="W8:X8"/>
    <mergeCell ref="S8:T8"/>
    <mergeCell ref="AG42:AJ42"/>
    <mergeCell ref="R1:V1"/>
    <mergeCell ref="H3:I3"/>
    <mergeCell ref="H4:I4"/>
    <mergeCell ref="I8:K8"/>
    <mergeCell ref="C43:O43"/>
    <mergeCell ref="D7:AB7"/>
    <mergeCell ref="L8:M8"/>
    <mergeCell ref="N8:O8"/>
    <mergeCell ref="R43:AC43"/>
    <mergeCell ref="K4:M4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landscape" paperSize="9" scale="33" r:id="rId1"/>
  <headerFooter>
    <oddHeader>&amp;R&amp;P</oddHeader>
  </headerFooter>
  <rowBreaks count="1" manualBreakCount="1">
    <brk id="32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2018-01-25T10:33:40Z</cp:lastPrinted>
  <dcterms:created xsi:type="dcterms:W3CDTF">2004-12-11T13:18:40Z</dcterms:created>
  <dcterms:modified xsi:type="dcterms:W3CDTF">2019-01-09T12:04:51Z</dcterms:modified>
  <cp:category/>
  <cp:version/>
  <cp:contentType/>
  <cp:contentStatus/>
</cp:coreProperties>
</file>